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5" windowWidth="15364" windowHeight="7588" tabRatio="551" firstSheet="1" activeTab="5"/>
  </bookViews>
  <sheets>
    <sheet name="Tabliza" sheetId="1" state="hidden" r:id="rId1"/>
    <sheet name="ProtDev-05-06" sheetId="3" r:id="rId2"/>
    <sheet name="ProtDev-03-04" sheetId="2" r:id="rId3"/>
    <sheet name="ProtJun-05-06" sheetId="5" r:id="rId4"/>
    <sheet name="ProtJun-03-04" sheetId="4" r:id="rId5"/>
    <sheet name="ИТОГИ_ЛА_ПСИ" sheetId="10" r:id="rId6"/>
    <sheet name="Летопись" sheetId="11" state="hidden" r:id="rId7"/>
    <sheet name="ИТОГИ_XIV" sheetId="12" r:id="rId8"/>
  </sheets>
  <calcPr calcId="145621"/>
</workbook>
</file>

<file path=xl/calcChain.xml><?xml version="1.0" encoding="utf-8"?>
<calcChain xmlns="http://schemas.openxmlformats.org/spreadsheetml/2006/main">
  <c r="J20" i="10" l="1"/>
  <c r="E20" i="10"/>
  <c r="E19" i="10"/>
  <c r="E18" i="10"/>
  <c r="E17" i="10"/>
  <c r="E16" i="10"/>
  <c r="J16" i="10" l="1"/>
  <c r="J17" i="10"/>
  <c r="J18" i="10"/>
  <c r="J19" i="10"/>
  <c r="D36" i="4" l="1"/>
  <c r="D37" i="4" s="1"/>
  <c r="D38" i="4" s="1"/>
  <c r="D39" i="4" s="1"/>
  <c r="D31" i="4"/>
  <c r="D32" i="4" s="1"/>
  <c r="D33" i="4" s="1"/>
  <c r="D34" i="4" s="1"/>
  <c r="D26" i="4"/>
  <c r="D27" i="4" s="1"/>
  <c r="D28" i="4" s="1"/>
  <c r="D29" i="4" s="1"/>
  <c r="D21" i="4"/>
  <c r="D22" i="4" s="1"/>
  <c r="D23" i="4" s="1"/>
  <c r="D24" i="4" s="1"/>
  <c r="D16" i="4"/>
  <c r="D17" i="4" s="1"/>
  <c r="D18" i="4" s="1"/>
  <c r="D19" i="4" s="1"/>
  <c r="D11" i="4"/>
  <c r="D12" i="4" s="1"/>
  <c r="D13" i="4" s="1"/>
  <c r="D14" i="4" s="1"/>
  <c r="D36" i="5"/>
  <c r="D37" i="5" s="1"/>
  <c r="D38" i="5" s="1"/>
  <c r="D39" i="5" s="1"/>
  <c r="D31" i="5"/>
  <c r="D32" i="5" s="1"/>
  <c r="D33" i="5" s="1"/>
  <c r="D34" i="5" s="1"/>
  <c r="D26" i="5"/>
  <c r="D27" i="5" s="1"/>
  <c r="D28" i="5" s="1"/>
  <c r="D29" i="5" s="1"/>
  <c r="D21" i="5"/>
  <c r="D22" i="5" s="1"/>
  <c r="D23" i="5" s="1"/>
  <c r="D24" i="5" s="1"/>
  <c r="D16" i="5"/>
  <c r="D17" i="5" s="1"/>
  <c r="D18" i="5" s="1"/>
  <c r="D19" i="5" s="1"/>
  <c r="D11" i="5"/>
  <c r="D12" i="5" s="1"/>
  <c r="D13" i="5" s="1"/>
  <c r="D14" i="5" s="1"/>
  <c r="D36" i="3"/>
  <c r="D37" i="3" s="1"/>
  <c r="D38" i="3" s="1"/>
  <c r="D39" i="3" s="1"/>
  <c r="D31" i="3"/>
  <c r="D32" i="3" s="1"/>
  <c r="D33" i="3" s="1"/>
  <c r="D34" i="3" s="1"/>
  <c r="D26" i="3"/>
  <c r="D27" i="3" s="1"/>
  <c r="D28" i="3" s="1"/>
  <c r="D29" i="3" s="1"/>
  <c r="D21" i="3"/>
  <c r="D22" i="3" s="1"/>
  <c r="D23" i="3" s="1"/>
  <c r="D24" i="3" s="1"/>
  <c r="D16" i="3"/>
  <c r="D17" i="3" s="1"/>
  <c r="D18" i="3" s="1"/>
  <c r="D19" i="3" s="1"/>
  <c r="D11" i="3"/>
  <c r="D12" i="3" s="1"/>
  <c r="D13" i="3" s="1"/>
  <c r="D14" i="3" s="1"/>
  <c r="D36" i="2"/>
  <c r="D37" i="2" s="1"/>
  <c r="D38" i="2" s="1"/>
  <c r="D39" i="2" s="1"/>
  <c r="D31" i="2"/>
  <c r="D32" i="2" s="1"/>
  <c r="D33" i="2" s="1"/>
  <c r="D34" i="2" s="1"/>
  <c r="D26" i="2"/>
  <c r="D27" i="2" s="1"/>
  <c r="D28" i="2" s="1"/>
  <c r="D29" i="2" s="1"/>
  <c r="D21" i="2"/>
  <c r="D22" i="2" s="1"/>
  <c r="D23" i="2" s="1"/>
  <c r="D24" i="2" s="1"/>
  <c r="D16" i="2"/>
  <c r="D17" i="2" s="1"/>
  <c r="D18" i="2" s="1"/>
  <c r="D19" i="2" s="1"/>
  <c r="D11" i="2"/>
  <c r="D12" i="2" s="1"/>
  <c r="D13" i="2" s="1"/>
  <c r="D14" i="2" s="1"/>
  <c r="Q18" i="12" l="1"/>
  <c r="O18" i="12"/>
  <c r="M18" i="12"/>
  <c r="K18" i="12"/>
  <c r="AJ17" i="12"/>
  <c r="AI17" i="12"/>
  <c r="AG17" i="12"/>
  <c r="AE17" i="12"/>
  <c r="Z17" i="12"/>
  <c r="Y17" i="12"/>
  <c r="W17" i="12"/>
  <c r="U17" i="12"/>
  <c r="S17" i="12"/>
  <c r="Q17" i="12"/>
  <c r="O17" i="12"/>
  <c r="M17" i="12"/>
  <c r="K17" i="12"/>
  <c r="AJ16" i="12"/>
  <c r="AI16" i="12"/>
  <c r="AG16" i="12"/>
  <c r="AE16" i="12"/>
  <c r="Z16" i="12"/>
  <c r="Y16" i="12"/>
  <c r="W16" i="12"/>
  <c r="U16" i="12"/>
  <c r="S16" i="12"/>
  <c r="Q16" i="12"/>
  <c r="O16" i="12"/>
  <c r="M16" i="12"/>
  <c r="K16" i="12"/>
  <c r="AJ15" i="12"/>
  <c r="AI15" i="12"/>
  <c r="AG15" i="12"/>
  <c r="AE15" i="12"/>
  <c r="Z15" i="12"/>
  <c r="Y15" i="12"/>
  <c r="W15" i="12"/>
  <c r="U15" i="12"/>
  <c r="S15" i="12"/>
  <c r="Q15" i="12"/>
  <c r="O15" i="12"/>
  <c r="M15" i="12"/>
  <c r="K15" i="12"/>
  <c r="AJ14" i="12"/>
  <c r="AI14" i="12"/>
  <c r="AG14" i="12"/>
  <c r="AE14" i="12"/>
  <c r="Z14" i="12"/>
  <c r="Y14" i="12"/>
  <c r="W14" i="12"/>
  <c r="U14" i="12"/>
  <c r="S14" i="12"/>
  <c r="Q14" i="12"/>
  <c r="O14" i="12"/>
  <c r="M14" i="12"/>
  <c r="K14" i="12"/>
  <c r="AJ13" i="12"/>
  <c r="AI13" i="12"/>
  <c r="AG13" i="12"/>
  <c r="AE13" i="12"/>
  <c r="Z13" i="12"/>
  <c r="Y13" i="12"/>
  <c r="W13" i="12"/>
  <c r="U13" i="12"/>
  <c r="S13" i="12"/>
  <c r="Q13" i="12"/>
  <c r="O13" i="12"/>
  <c r="M13" i="12"/>
  <c r="K13" i="12"/>
  <c r="AJ12" i="12"/>
  <c r="AK12" i="12" s="1"/>
  <c r="AI12" i="12"/>
  <c r="AG12" i="12"/>
  <c r="AE12" i="12"/>
  <c r="Z12" i="12"/>
  <c r="AA12" i="12" s="1"/>
  <c r="Y12" i="12"/>
  <c r="W12" i="12"/>
  <c r="U12" i="12"/>
  <c r="S12" i="12"/>
  <c r="Q12" i="12"/>
  <c r="O12" i="12"/>
  <c r="M12" i="12"/>
  <c r="K12" i="12"/>
  <c r="AA14" i="12" l="1"/>
  <c r="AK14" i="12"/>
  <c r="AA16" i="12"/>
  <c r="AK16" i="12"/>
  <c r="AA13" i="12"/>
  <c r="AK13" i="12"/>
  <c r="AA15" i="12"/>
  <c r="AK15" i="12"/>
  <c r="AA17" i="12"/>
  <c r="AK17" i="12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10" i="5"/>
  <c r="F11" i="5"/>
  <c r="F12" i="5"/>
  <c r="F13" i="5"/>
  <c r="F14" i="5"/>
  <c r="M14" i="5" s="1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10" i="5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10" i="4"/>
  <c r="H10" i="4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10" i="3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10" i="2"/>
  <c r="F11" i="4"/>
  <c r="F12" i="4"/>
  <c r="F13" i="4"/>
  <c r="F14" i="4"/>
  <c r="F15" i="4"/>
  <c r="F16" i="4"/>
  <c r="M16" i="4" s="1"/>
  <c r="F17" i="4"/>
  <c r="F18" i="4"/>
  <c r="F19" i="4"/>
  <c r="F20" i="4"/>
  <c r="F21" i="4"/>
  <c r="M21" i="4" s="1"/>
  <c r="F22" i="4"/>
  <c r="F23" i="4"/>
  <c r="M23" i="4" s="1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10" i="4"/>
  <c r="M10" i="4" s="1"/>
  <c r="M36" i="5"/>
  <c r="M35" i="5"/>
  <c r="M31" i="5"/>
  <c r="M29" i="5"/>
  <c r="M28" i="5"/>
  <c r="M27" i="5"/>
  <c r="M25" i="5"/>
  <c r="M23" i="5"/>
  <c r="M22" i="5"/>
  <c r="M21" i="5"/>
  <c r="M19" i="5"/>
  <c r="M17" i="5"/>
  <c r="M15" i="5"/>
  <c r="M13" i="5"/>
  <c r="M11" i="5"/>
  <c r="M11" i="4" l="1"/>
  <c r="M33" i="5"/>
  <c r="M37" i="5"/>
  <c r="M39" i="5"/>
  <c r="M32" i="5"/>
  <c r="M16" i="5"/>
  <c r="M24" i="5"/>
  <c r="M20" i="5"/>
  <c r="M39" i="4"/>
  <c r="M38" i="4"/>
  <c r="M37" i="4"/>
  <c r="M35" i="4"/>
  <c r="M34" i="4"/>
  <c r="M33" i="4"/>
  <c r="M31" i="4"/>
  <c r="M30" i="4"/>
  <c r="M29" i="4"/>
  <c r="M28" i="4"/>
  <c r="M27" i="4"/>
  <c r="M26" i="4"/>
  <c r="M25" i="4"/>
  <c r="M24" i="4"/>
  <c r="M22" i="4"/>
  <c r="M20" i="4"/>
  <c r="M19" i="4"/>
  <c r="M18" i="4"/>
  <c r="M17" i="4"/>
  <c r="M15" i="4"/>
  <c r="M14" i="4"/>
  <c r="M13" i="4"/>
  <c r="M12" i="4"/>
  <c r="M38" i="5"/>
  <c r="O39" i="5" s="1"/>
  <c r="P39" i="5" s="1"/>
  <c r="M34" i="5"/>
  <c r="M30" i="5"/>
  <c r="M26" i="5"/>
  <c r="O29" i="5" s="1"/>
  <c r="P29" i="5" s="1"/>
  <c r="M18" i="5"/>
  <c r="O19" i="5" s="1"/>
  <c r="P19" i="5" s="1"/>
  <c r="M10" i="5"/>
  <c r="M12" i="5"/>
  <c r="M16" i="3"/>
  <c r="M34" i="3"/>
  <c r="M14" i="3"/>
  <c r="M24" i="3"/>
  <c r="M23" i="3"/>
  <c r="M13" i="3"/>
  <c r="M22" i="3"/>
  <c r="M12" i="3"/>
  <c r="M31" i="3"/>
  <c r="M11" i="3"/>
  <c r="M25" i="3"/>
  <c r="M15" i="3"/>
  <c r="M10" i="2"/>
  <c r="M39" i="3"/>
  <c r="M38" i="3"/>
  <c r="M37" i="3"/>
  <c r="M36" i="3"/>
  <c r="M35" i="3"/>
  <c r="M33" i="3"/>
  <c r="M29" i="3"/>
  <c r="M26" i="3"/>
  <c r="M19" i="3"/>
  <c r="M30" i="3"/>
  <c r="M28" i="3"/>
  <c r="M20" i="3"/>
  <c r="M18" i="3"/>
  <c r="M10" i="3"/>
  <c r="M32" i="4"/>
  <c r="M36" i="4"/>
  <c r="N14" i="5"/>
  <c r="M32" i="3"/>
  <c r="M27" i="3"/>
  <c r="M17" i="3"/>
  <c r="M21" i="3"/>
  <c r="M36" i="2"/>
  <c r="M15" i="2"/>
  <c r="M19" i="2"/>
  <c r="M22" i="2"/>
  <c r="M23" i="2"/>
  <c r="M27" i="2"/>
  <c r="M31" i="2"/>
  <c r="M28" i="2"/>
  <c r="M16" i="2"/>
  <c r="O34" i="5" l="1"/>
  <c r="P34" i="5" s="1"/>
  <c r="N23" i="5"/>
  <c r="O24" i="5"/>
  <c r="P24" i="5" s="1"/>
  <c r="N38" i="4"/>
  <c r="N12" i="5"/>
  <c r="N15" i="5"/>
  <c r="N11" i="5"/>
  <c r="N25" i="5"/>
  <c r="N20" i="5"/>
  <c r="N30" i="5"/>
  <c r="O34" i="4"/>
  <c r="P34" i="4" s="1"/>
  <c r="O29" i="4"/>
  <c r="P29" i="4" s="1"/>
  <c r="O24" i="4"/>
  <c r="P24" i="4" s="1"/>
  <c r="O19" i="4"/>
  <c r="P19" i="4" s="1"/>
  <c r="N11" i="4"/>
  <c r="N36" i="4"/>
  <c r="N13" i="4"/>
  <c r="N15" i="4"/>
  <c r="N12" i="4"/>
  <c r="N25" i="4"/>
  <c r="N39" i="4"/>
  <c r="N26" i="4"/>
  <c r="N17" i="4"/>
  <c r="N21" i="4"/>
  <c r="N27" i="4"/>
  <c r="N31" i="4"/>
  <c r="N14" i="4"/>
  <c r="N30" i="4"/>
  <c r="N23" i="4"/>
  <c r="N37" i="4"/>
  <c r="N18" i="4"/>
  <c r="N24" i="4"/>
  <c r="N28" i="4"/>
  <c r="N33" i="4"/>
  <c r="N35" i="4"/>
  <c r="N10" i="4"/>
  <c r="N22" i="4"/>
  <c r="N20" i="4"/>
  <c r="N19" i="4"/>
  <c r="N29" i="4"/>
  <c r="N34" i="4"/>
  <c r="B18" i="10"/>
  <c r="B17" i="10"/>
  <c r="N16" i="4"/>
  <c r="B16" i="10"/>
  <c r="O14" i="4"/>
  <c r="P14" i="4" s="1"/>
  <c r="B15" i="10" s="1"/>
  <c r="N26" i="5"/>
  <c r="N32" i="5"/>
  <c r="N13" i="5"/>
  <c r="N27" i="5"/>
  <c r="N22" i="5"/>
  <c r="N16" i="5"/>
  <c r="N24" i="5"/>
  <c r="O14" i="5"/>
  <c r="P14" i="5" s="1"/>
  <c r="N21" i="5"/>
  <c r="N17" i="5"/>
  <c r="N19" i="5"/>
  <c r="N31" i="5"/>
  <c r="N35" i="5"/>
  <c r="N10" i="5"/>
  <c r="N37" i="5"/>
  <c r="N36" i="5"/>
  <c r="N38" i="5"/>
  <c r="N18" i="5"/>
  <c r="N29" i="5"/>
  <c r="N33" i="5"/>
  <c r="N39" i="5"/>
  <c r="N28" i="5"/>
  <c r="N34" i="5"/>
  <c r="D20" i="10"/>
  <c r="D19" i="10"/>
  <c r="D18" i="10"/>
  <c r="D17" i="10"/>
  <c r="D16" i="10"/>
  <c r="D15" i="10"/>
  <c r="O39" i="3"/>
  <c r="P39" i="3" s="1"/>
  <c r="I20" i="10" s="1"/>
  <c r="N35" i="3"/>
  <c r="N20" i="3"/>
  <c r="N32" i="3"/>
  <c r="N39" i="3"/>
  <c r="N34" i="3"/>
  <c r="N36" i="3"/>
  <c r="N12" i="3"/>
  <c r="N38" i="3"/>
  <c r="O14" i="3"/>
  <c r="P14" i="3" s="1"/>
  <c r="I15" i="10" s="1"/>
  <c r="N33" i="3"/>
  <c r="N28" i="3"/>
  <c r="N30" i="3"/>
  <c r="O34" i="3"/>
  <c r="P34" i="3" s="1"/>
  <c r="I19" i="10" s="1"/>
  <c r="N13" i="3"/>
  <c r="N26" i="3"/>
  <c r="N29" i="3"/>
  <c r="N31" i="3"/>
  <c r="N25" i="3"/>
  <c r="N21" i="3"/>
  <c r="N15" i="3"/>
  <c r="N14" i="3"/>
  <c r="O29" i="3"/>
  <c r="P29" i="3" s="1"/>
  <c r="I18" i="10" s="1"/>
  <c r="N17" i="3"/>
  <c r="N24" i="3"/>
  <c r="N18" i="3"/>
  <c r="N23" i="3"/>
  <c r="N10" i="3"/>
  <c r="N11" i="3"/>
  <c r="N19" i="3"/>
  <c r="O19" i="3"/>
  <c r="P19" i="3" s="1"/>
  <c r="I16" i="10" s="1"/>
  <c r="N16" i="3"/>
  <c r="O39" i="4"/>
  <c r="P39" i="4" s="1"/>
  <c r="B20" i="10" s="1"/>
  <c r="N32" i="4"/>
  <c r="B19" i="10"/>
  <c r="Q19" i="5"/>
  <c r="O24" i="3"/>
  <c r="P24" i="3" s="1"/>
  <c r="N27" i="3"/>
  <c r="N22" i="3"/>
  <c r="Q34" i="5"/>
  <c r="Q39" i="5"/>
  <c r="Q29" i="5"/>
  <c r="Q24" i="5"/>
  <c r="Q14" i="5"/>
  <c r="N37" i="3"/>
  <c r="M39" i="2"/>
  <c r="M35" i="2"/>
  <c r="M37" i="2"/>
  <c r="M24" i="2"/>
  <c r="M20" i="2"/>
  <c r="M12" i="2"/>
  <c r="M33" i="2"/>
  <c r="M29" i="2"/>
  <c r="M25" i="2"/>
  <c r="M21" i="2"/>
  <c r="M17" i="2"/>
  <c r="M38" i="2"/>
  <c r="M34" i="2"/>
  <c r="M30" i="2"/>
  <c r="M26" i="2"/>
  <c r="M18" i="2"/>
  <c r="M32" i="2"/>
  <c r="M14" i="2"/>
  <c r="M13" i="2"/>
  <c r="M11" i="2"/>
  <c r="N15" i="2" s="1"/>
  <c r="F18" i="10" l="1"/>
  <c r="B15" i="12" s="1"/>
  <c r="F17" i="10"/>
  <c r="F16" i="10"/>
  <c r="Q24" i="4"/>
  <c r="Q39" i="4"/>
  <c r="Q14" i="4"/>
  <c r="Q19" i="4"/>
  <c r="Q34" i="4"/>
  <c r="F20" i="10"/>
  <c r="B17" i="12" s="1"/>
  <c r="Q29" i="4"/>
  <c r="F19" i="10"/>
  <c r="C16" i="10"/>
  <c r="C18" i="10"/>
  <c r="C17" i="10"/>
  <c r="C15" i="10"/>
  <c r="F15" i="10"/>
  <c r="B12" i="12" s="1"/>
  <c r="C20" i="10"/>
  <c r="E15" i="10"/>
  <c r="O39" i="2"/>
  <c r="P39" i="2" s="1"/>
  <c r="G20" i="10" s="1"/>
  <c r="K20" i="10" s="1"/>
  <c r="D17" i="12" s="1"/>
  <c r="O19" i="2"/>
  <c r="P19" i="2" s="1"/>
  <c r="N28" i="2"/>
  <c r="N21" i="2"/>
  <c r="N31" i="2"/>
  <c r="Q39" i="3"/>
  <c r="Q14" i="3"/>
  <c r="Q19" i="3"/>
  <c r="N32" i="2"/>
  <c r="N27" i="2"/>
  <c r="O34" i="2"/>
  <c r="P34" i="2" s="1"/>
  <c r="N25" i="2"/>
  <c r="O29" i="2"/>
  <c r="P29" i="2" s="1"/>
  <c r="N17" i="2"/>
  <c r="N18" i="2"/>
  <c r="O24" i="2"/>
  <c r="P24" i="2" s="1"/>
  <c r="G17" i="10" s="1"/>
  <c r="C19" i="10"/>
  <c r="Q34" i="3"/>
  <c r="I17" i="10"/>
  <c r="J15" i="10" s="1"/>
  <c r="Q24" i="3"/>
  <c r="Q29" i="3"/>
  <c r="N35" i="2"/>
  <c r="N37" i="2"/>
  <c r="N38" i="2"/>
  <c r="N22" i="2"/>
  <c r="N13" i="2"/>
  <c r="N10" i="2"/>
  <c r="N12" i="2"/>
  <c r="N11" i="2"/>
  <c r="N39" i="2"/>
  <c r="N34" i="2"/>
  <c r="N29" i="2"/>
  <c r="N26" i="2"/>
  <c r="N23" i="2"/>
  <c r="N20" i="2"/>
  <c r="N14" i="2"/>
  <c r="N36" i="2"/>
  <c r="N33" i="2"/>
  <c r="N30" i="2"/>
  <c r="N24" i="2"/>
  <c r="N19" i="2"/>
  <c r="N16" i="2"/>
  <c r="O14" i="2"/>
  <c r="B13" i="12" l="1"/>
  <c r="L16" i="10"/>
  <c r="L20" i="10"/>
  <c r="B14" i="12"/>
  <c r="G16" i="10"/>
  <c r="K16" i="10" s="1"/>
  <c r="F13" i="12"/>
  <c r="G19" i="10"/>
  <c r="K19" i="10" s="1"/>
  <c r="D16" i="12" s="1"/>
  <c r="G18" i="10"/>
  <c r="K17" i="10"/>
  <c r="D14" i="12" s="1"/>
  <c r="B16" i="12"/>
  <c r="C14" i="12" s="1"/>
  <c r="F17" i="12"/>
  <c r="P14" i="2"/>
  <c r="G15" i="10" s="1"/>
  <c r="L19" i="10" l="1"/>
  <c r="D13" i="12"/>
  <c r="C12" i="12"/>
  <c r="C15" i="12"/>
  <c r="C13" i="12"/>
  <c r="K18" i="10"/>
  <c r="H17" i="10"/>
  <c r="H16" i="10"/>
  <c r="H18" i="10"/>
  <c r="H20" i="10"/>
  <c r="H19" i="10"/>
  <c r="Q29" i="2"/>
  <c r="Q34" i="2"/>
  <c r="F16" i="12"/>
  <c r="L17" i="10"/>
  <c r="H15" i="10"/>
  <c r="K15" i="10"/>
  <c r="C16" i="12"/>
  <c r="C17" i="12"/>
  <c r="Q14" i="2"/>
  <c r="Q24" i="2"/>
  <c r="Q39" i="2"/>
  <c r="Q19" i="2"/>
  <c r="F14" i="12" l="1"/>
  <c r="D15" i="12"/>
  <c r="L18" i="10"/>
  <c r="L15" i="10"/>
  <c r="D12" i="12"/>
  <c r="M16" i="10" l="1"/>
  <c r="AM14" i="11" s="1"/>
  <c r="F15" i="12"/>
  <c r="M17" i="10"/>
  <c r="AM15" i="11" s="1"/>
  <c r="E14" i="12"/>
  <c r="M18" i="10"/>
  <c r="AM16" i="11" s="1"/>
  <c r="E12" i="12"/>
  <c r="E17" i="12"/>
  <c r="E16" i="12"/>
  <c r="E13" i="12"/>
  <c r="E15" i="12"/>
  <c r="F12" i="12"/>
  <c r="G14" i="12" s="1"/>
  <c r="AL14" i="12" s="1"/>
  <c r="M15" i="10"/>
  <c r="AM13" i="11" s="1"/>
  <c r="M19" i="10"/>
  <c r="AM17" i="11" s="1"/>
  <c r="M20" i="10"/>
  <c r="AM18" i="11" s="1"/>
  <c r="G13" i="12" l="1"/>
  <c r="AL13" i="12" s="1"/>
  <c r="G15" i="12"/>
  <c r="AL15" i="12" s="1"/>
  <c r="G12" i="12"/>
  <c r="AL12" i="12" s="1"/>
  <c r="G16" i="12"/>
  <c r="AL16" i="12" s="1"/>
  <c r="G17" i="12"/>
  <c r="AL17" i="12" s="1"/>
  <c r="AM14" i="12" l="1"/>
  <c r="AR15" i="11" s="1"/>
  <c r="AM17" i="12"/>
  <c r="AR18" i="11" s="1"/>
  <c r="AM16" i="12"/>
  <c r="AR17" i="11" s="1"/>
  <c r="AM13" i="12"/>
  <c r="AR14" i="11" s="1"/>
  <c r="AM12" i="12"/>
  <c r="AR13" i="11" s="1"/>
  <c r="AM15" i="12"/>
  <c r="AR16" i="11" s="1"/>
</calcChain>
</file>

<file path=xl/comments1.xml><?xml version="1.0" encoding="utf-8"?>
<comments xmlns="http://schemas.openxmlformats.org/spreadsheetml/2006/main">
  <authors>
    <author>Гессель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00,00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000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04"/>
          </rPr>
          <t>00,00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204"/>
          </rPr>
          <t>0:00,00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Гессель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00,00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000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04"/>
          </rPr>
          <t>00,00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204"/>
          </rPr>
          <t>0:00,00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Гессель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00,00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000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04"/>
          </rPr>
          <t>00,00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204"/>
          </rPr>
          <t>0:00,00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Гессель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00,00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000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04"/>
          </rPr>
          <t>00,00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204"/>
          </rPr>
          <t>0:00,00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<sst xmlns="http://schemas.openxmlformats.org/spreadsheetml/2006/main" count="443" uniqueCount="245">
  <si>
    <t>юноши</t>
  </si>
  <si>
    <t>девушки</t>
  </si>
  <si>
    <t xml:space="preserve">30м </t>
  </si>
  <si>
    <t xml:space="preserve">60м </t>
  </si>
  <si>
    <t xml:space="preserve">100м </t>
  </si>
  <si>
    <t xml:space="preserve">800м </t>
  </si>
  <si>
    <t xml:space="preserve">очки </t>
  </si>
  <si>
    <t xml:space="preserve">длина </t>
  </si>
  <si>
    <t xml:space="preserve">метание </t>
  </si>
  <si>
    <t>очки</t>
  </si>
  <si>
    <t>100м</t>
  </si>
  <si>
    <t>600м</t>
  </si>
  <si>
    <t>длина</t>
  </si>
  <si>
    <t>метание</t>
  </si>
  <si>
    <t>Фамилия Имя</t>
  </si>
  <si>
    <t>Год рождения</t>
  </si>
  <si>
    <t>МБОУ</t>
  </si>
  <si>
    <t>№  уч-ка</t>
  </si>
  <si>
    <t>Очки</t>
  </si>
  <si>
    <t xml:space="preserve">Длина </t>
  </si>
  <si>
    <t xml:space="preserve">Очки </t>
  </si>
  <si>
    <t xml:space="preserve">600м </t>
  </si>
  <si>
    <t xml:space="preserve">Всего </t>
  </si>
  <si>
    <t>Место</t>
  </si>
  <si>
    <t>командых очков</t>
  </si>
  <si>
    <t>зачётных    очков</t>
  </si>
  <si>
    <t>МЕСТО</t>
  </si>
  <si>
    <t>Голышева Васелина</t>
  </si>
  <si>
    <t>Богданова Дарья</t>
  </si>
  <si>
    <t>Солодовникова Анастасия</t>
  </si>
  <si>
    <t xml:space="preserve">Чиркина Алиса </t>
  </si>
  <si>
    <t>Азбукина Анна</t>
  </si>
  <si>
    <t>Ерёмина Олеся</t>
  </si>
  <si>
    <t>Огнивова Виолетта</t>
  </si>
  <si>
    <t>Меркешкина Дарья</t>
  </si>
  <si>
    <t>Низамутдинова Светлана</t>
  </si>
  <si>
    <t>Плюхина Элина</t>
  </si>
  <si>
    <t>Капустина Мария</t>
  </si>
  <si>
    <t>Пушкарёва Ирина</t>
  </si>
  <si>
    <t xml:space="preserve">                                                                               XIV CПАРТАКИАДА ШКОЛЬНИКОВ "ЛЮБИМОМУ ГОРОДУ - НАШИ РЕКОРДЫ!"</t>
  </si>
  <si>
    <t xml:space="preserve">                    УПРАВЛЕНИЕ  ОБРАЗОВАНИЯ АДМИНИСТРАЦИИ СНЕЖИНСКОГО ГОРОДСКОГО ОКРУГА</t>
  </si>
  <si>
    <t>Главный судья:</t>
  </si>
  <si>
    <t>Гессель Т.Т.</t>
  </si>
  <si>
    <t>Главный секретарь:</t>
  </si>
  <si>
    <t>Осинцева Е.А.</t>
  </si>
  <si>
    <t xml:space="preserve">Метание </t>
  </si>
  <si>
    <t>Лукашина Полина</t>
  </si>
  <si>
    <t>Зиннурова Гузель</t>
  </si>
  <si>
    <t>Ступченко Софья</t>
  </si>
  <si>
    <t>Маслова Кристина</t>
  </si>
  <si>
    <t>Фоменко Алиса</t>
  </si>
  <si>
    <t>Газизова Камила</t>
  </si>
  <si>
    <t>Нажмутдинова Полина</t>
  </si>
  <si>
    <t>Отставнова Мария</t>
  </si>
  <si>
    <t>Байкалова Дарья</t>
  </si>
  <si>
    <t>Иргалина Арина</t>
  </si>
  <si>
    <t>Афанасьева Валерия</t>
  </si>
  <si>
    <t>Бохач Анна</t>
  </si>
  <si>
    <t>Климова Екатерина</t>
  </si>
  <si>
    <t>Бородина Анна</t>
  </si>
  <si>
    <t>Кочкина Анастасия</t>
  </si>
  <si>
    <t>Дятлова Эрика</t>
  </si>
  <si>
    <t>Начётова Милана</t>
  </si>
  <si>
    <t>Ржевский Егор</t>
  </si>
  <si>
    <t>Кудряшов Иван</t>
  </si>
  <si>
    <t>Васин Иван</t>
  </si>
  <si>
    <t>Спичёв Данил</t>
  </si>
  <si>
    <t>Краснобояров Константин</t>
  </si>
  <si>
    <t>Ерёмушкин Дмитрий</t>
  </si>
  <si>
    <t>Горнов Кирилл</t>
  </si>
  <si>
    <t>Грычаный Максим</t>
  </si>
  <si>
    <t>Баранов Дмитрий</t>
  </si>
  <si>
    <t>Рудин Андрей</t>
  </si>
  <si>
    <t>Чистяков Кирилл</t>
  </si>
  <si>
    <t>Ахметов Ефим</t>
  </si>
  <si>
    <t>Михайлов Сергей</t>
  </si>
  <si>
    <t>Колмагорцев Владислав</t>
  </si>
  <si>
    <t>Ситников Михаил</t>
  </si>
  <si>
    <t xml:space="preserve">                 П Р О Т О К О Л</t>
  </si>
  <si>
    <t xml:space="preserve">                                                                                                              Л Ё Г К А Я   А Т Л Е Т И К А </t>
  </si>
  <si>
    <t xml:space="preserve">                       ПРЕЗИДЕНТСКИЕ СПОРТИВНЫЕ ИГРЫ</t>
  </si>
  <si>
    <t>УПРАВЛЕНИЕ ОБРАЗОВАНИЯ АДМИНИСТРАЦИИ СНЕЖИНСКОГО ГОРОДСКОГО ОКРУГА</t>
  </si>
  <si>
    <t xml:space="preserve">Юноши   2005-2006 (очков) </t>
  </si>
  <si>
    <t xml:space="preserve">Юноши   2003-2004 (очков) </t>
  </si>
  <si>
    <t>Юноши всего очков</t>
  </si>
  <si>
    <t>Девушки всего очков</t>
  </si>
  <si>
    <r>
      <t>Главный судья Спартакиады:</t>
    </r>
    <r>
      <rPr>
        <i/>
        <sz val="11"/>
        <rFont val="Arial"/>
        <family val="2"/>
        <charset val="204"/>
      </rPr>
      <t xml:space="preserve">          </t>
    </r>
    <r>
      <rPr>
        <i/>
        <u/>
        <sz val="11"/>
        <rFont val="Arial"/>
        <family val="2"/>
        <charset val="204"/>
      </rPr>
      <t>Гессель Т.Т.</t>
    </r>
    <r>
      <rPr>
        <sz val="11"/>
        <rFont val="Arial"/>
        <family val="2"/>
        <charset val="204"/>
      </rPr>
      <t xml:space="preserve"> </t>
    </r>
  </si>
  <si>
    <r>
      <t xml:space="preserve">Главный секретарь Спартакиады:   </t>
    </r>
    <r>
      <rPr>
        <i/>
        <u/>
        <sz val="11"/>
        <rFont val="Arial"/>
        <family val="2"/>
        <charset val="204"/>
      </rPr>
      <t>Осинцева Е.А</t>
    </r>
  </si>
  <si>
    <t>ТАБЛИЦА</t>
  </si>
  <si>
    <t>РЕЗУЛЬТАТОВ КОМАНДНЫХ СОРЕВНОВАНИЙ СПАРТАКИАДЫ ШКОЛЬНИКОВ</t>
  </si>
  <si>
    <t>ОБЩЕОБРАЗОВАТЕЛЬНЫХ УЧРЕЖДЕНИЙ ГОРОДА СНЕЖИНСКА</t>
  </si>
  <si>
    <t>"ЛЮБИМОМУ ГОРОДУ - НАШИ РЕКОРДЫ!"</t>
  </si>
  <si>
    <r>
      <t xml:space="preserve">                                                           </t>
    </r>
    <r>
      <rPr>
        <i/>
        <sz val="12"/>
        <rFont val="Arial"/>
        <family val="2"/>
        <charset val="204"/>
      </rPr>
      <t>(результаты последних пяти спартакиад)</t>
    </r>
  </si>
  <si>
    <t>Р Е З У Л Ь Т А Т Ы   К О М А Н Д Н Ы Х   С О Р Е В Н О В А Н И Й   П О   В И Д А М   С П О Р Т А   П Р О Г Р А М М Ы   С П А Р Т А К И А Д Ы</t>
  </si>
  <si>
    <t>Многоборье ГТО</t>
  </si>
  <si>
    <t>Баскетбол (юноши)</t>
  </si>
  <si>
    <t>Баскетбол (девушки)</t>
  </si>
  <si>
    <t>Лыжные гонки</t>
  </si>
  <si>
    <t>Волейбол (юноши)</t>
  </si>
  <si>
    <t>Волейбол (девушки)</t>
  </si>
  <si>
    <t>Президентские состязания</t>
  </si>
  <si>
    <t>Л/атлетика</t>
  </si>
  <si>
    <t>номер  Спартакиады  и  общекомандные  места  занятые  МБОУ  по  видам  спорта  и   по  итогам  в  целом</t>
  </si>
  <si>
    <t>XI</t>
  </si>
  <si>
    <t>XII</t>
  </si>
  <si>
    <t>XIII</t>
  </si>
  <si>
    <t>XIV</t>
  </si>
  <si>
    <t>X</t>
  </si>
  <si>
    <t>2014-2015</t>
  </si>
  <si>
    <t>2015-2016</t>
  </si>
  <si>
    <t>2016-2017</t>
  </si>
  <si>
    <t>2017-2018</t>
  </si>
  <si>
    <t>2013-2014</t>
  </si>
  <si>
    <t>XIV CПАРТАКИАДА ШКОЛЬНИКОВ ОБЩЕОБРАЗОВАТЕЛЬНЫХ УЧРЕЖДЕНИЙ</t>
  </si>
  <si>
    <r>
      <t>"</t>
    </r>
    <r>
      <rPr>
        <b/>
        <sz val="16"/>
        <rFont val="Monotype Corsiva"/>
        <family val="4"/>
        <charset val="204"/>
      </rPr>
      <t>Любимому городу - наши рекорды!"</t>
    </r>
  </si>
  <si>
    <t xml:space="preserve">СВОДНАЯ ТАБЛИЦА ОБЩЕКОМАНДНОГО ПЕРВЕНСТВА  </t>
  </si>
  <si>
    <t>Челябинская область, Снежинский городской округ, г. Снежинск  2017-2018 учебный год</t>
  </si>
  <si>
    <t xml:space="preserve"> Лёгкая атлетика                                                </t>
  </si>
  <si>
    <r>
      <rPr>
        <b/>
        <sz val="9"/>
        <rFont val="Arial"/>
        <family val="2"/>
        <charset val="204"/>
      </rPr>
      <t>Баскетбол</t>
    </r>
    <r>
      <rPr>
        <sz val="9"/>
        <rFont val="Arial"/>
        <family val="2"/>
        <charset val="204"/>
      </rPr>
      <t xml:space="preserve"> </t>
    </r>
  </si>
  <si>
    <r>
      <rPr>
        <b/>
        <sz val="9"/>
        <rFont val="Arial"/>
        <family val="2"/>
        <charset val="204"/>
      </rPr>
      <t>Лыжные гонки</t>
    </r>
    <r>
      <rPr>
        <sz val="9"/>
        <rFont val="Arial"/>
        <family val="2"/>
        <charset val="204"/>
      </rPr>
      <t xml:space="preserve">                                      </t>
    </r>
  </si>
  <si>
    <r>
      <rPr>
        <b/>
        <sz val="9"/>
        <rFont val="Arial"/>
        <family val="2"/>
        <charset val="204"/>
      </rPr>
      <t>Волейбол</t>
    </r>
    <r>
      <rPr>
        <sz val="9"/>
        <rFont val="Arial"/>
        <family val="2"/>
        <charset val="204"/>
      </rPr>
      <t xml:space="preserve"> </t>
    </r>
  </si>
  <si>
    <r>
      <rPr>
        <b/>
        <sz val="9"/>
        <rFont val="Arial"/>
        <family val="2"/>
        <charset val="204"/>
      </rPr>
      <t>Президент  ские     состязания</t>
    </r>
    <r>
      <rPr>
        <sz val="9"/>
        <rFont val="Arial"/>
        <family val="2"/>
        <charset val="204"/>
      </rPr>
      <t xml:space="preserve">         </t>
    </r>
  </si>
  <si>
    <t xml:space="preserve">ИТОГИ </t>
  </si>
  <si>
    <t>ИТОГО</t>
  </si>
  <si>
    <t>9-10 лет                                              (3-4кл)</t>
  </si>
  <si>
    <t>11-12 лет                                        (5-6 кл)</t>
  </si>
  <si>
    <t>13-15 лет                                  (7-9 кл)</t>
  </si>
  <si>
    <t>16-17 лет                            (10-11кл)</t>
  </si>
  <si>
    <t>командных очков</t>
  </si>
  <si>
    <t>место</t>
  </si>
  <si>
    <t>общекомандных очков</t>
  </si>
  <si>
    <t>общекомандное место</t>
  </si>
  <si>
    <r>
      <t xml:space="preserve">девочки </t>
    </r>
    <r>
      <rPr>
        <b/>
        <sz val="10"/>
        <rFont val="Arial"/>
        <family val="2"/>
        <charset val="204"/>
      </rPr>
      <t>(место)</t>
    </r>
  </si>
  <si>
    <r>
      <t xml:space="preserve">мальчики </t>
    </r>
    <r>
      <rPr>
        <b/>
        <sz val="10"/>
        <rFont val="Arial"/>
        <family val="2"/>
        <charset val="204"/>
      </rPr>
      <t xml:space="preserve">(место) </t>
    </r>
    <r>
      <rPr>
        <sz val="10"/>
        <rFont val="Arial"/>
        <family val="2"/>
        <charset val="204"/>
      </rPr>
      <t xml:space="preserve">                                    </t>
    </r>
  </si>
  <si>
    <r>
      <t xml:space="preserve">командное время </t>
    </r>
    <r>
      <rPr>
        <b/>
        <sz val="9"/>
        <rFont val="Arial"/>
        <family val="2"/>
        <charset val="204"/>
      </rPr>
      <t>(девочки)</t>
    </r>
  </si>
  <si>
    <t xml:space="preserve">место </t>
  </si>
  <si>
    <r>
      <t xml:space="preserve">командное время </t>
    </r>
    <r>
      <rPr>
        <b/>
        <sz val="9"/>
        <rFont val="Arial"/>
        <family val="2"/>
        <charset val="204"/>
      </rPr>
      <t>(мальчики)</t>
    </r>
  </si>
  <si>
    <t>общекомандное  время</t>
  </si>
  <si>
    <r>
      <t xml:space="preserve">мальчики </t>
    </r>
    <r>
      <rPr>
        <b/>
        <sz val="10"/>
        <rFont val="Arial"/>
        <family val="2"/>
        <charset val="204"/>
      </rPr>
      <t xml:space="preserve">(место)  </t>
    </r>
    <r>
      <rPr>
        <sz val="10"/>
        <rFont val="Arial"/>
        <family val="2"/>
        <charset val="204"/>
      </rPr>
      <t xml:space="preserve">                                   </t>
    </r>
  </si>
  <si>
    <t>очков</t>
  </si>
  <si>
    <t>командное место</t>
  </si>
  <si>
    <t>Сумма командных очков</t>
  </si>
  <si>
    <t>Общекомандное место</t>
  </si>
  <si>
    <t>сумма  мест-очков</t>
  </si>
  <si>
    <t xml:space="preserve">Девушки  2003-2004 (очков) </t>
  </si>
  <si>
    <t>Девушки   2005-2006 (очков)</t>
  </si>
  <si>
    <t>XIV CПАРТАКИАДА ШКОЛЬНИКОВ "ЛЮБИМОМУ ГОРОДУ - НАШИ РЕКОРДЫ!"</t>
  </si>
  <si>
    <t>ОБЩЕКОМАНДНЫЙ СВОДНЫЙ ПРОТОКОЛ</t>
  </si>
  <si>
    <t>ЛЁГКАЯ АТЛЕТИКА</t>
  </si>
  <si>
    <t>ВСЕГО командных очков</t>
  </si>
  <si>
    <t>Ворончихина Полина</t>
  </si>
  <si>
    <t>Чиркова Анастасия</t>
  </si>
  <si>
    <t>Лоскутов Алексей</t>
  </si>
  <si>
    <t>Прахов Александр</t>
  </si>
  <si>
    <t>Солнцев Александр</t>
  </si>
  <si>
    <t>Солнцев Алексей</t>
  </si>
  <si>
    <t>Хаиров Илья</t>
  </si>
  <si>
    <t>Исаева Мария</t>
  </si>
  <si>
    <t>Самохвалов Александр</t>
  </si>
  <si>
    <t>Биктуганов Дмитрий</t>
  </si>
  <si>
    <t>Коренков Денис</t>
  </si>
  <si>
    <t>Попов Михаил</t>
  </si>
  <si>
    <t>Киряков Константин</t>
  </si>
  <si>
    <t>Лепаловский Алексей</t>
  </si>
  <si>
    <t>Шалыгин Никита</t>
  </si>
  <si>
    <t>Плюхина Дарья</t>
  </si>
  <si>
    <t>Нарукова Анастасия</t>
  </si>
  <si>
    <t>Борзых Арсений</t>
  </si>
  <si>
    <t>Королёв Денис</t>
  </si>
  <si>
    <t>Галицкий Глеб</t>
  </si>
  <si>
    <t>Беспалов Иван</t>
  </si>
  <si>
    <t>Петрова Елена</t>
  </si>
  <si>
    <t>Ибрагимова Алина</t>
  </si>
  <si>
    <t>Белова Дарья</t>
  </si>
  <si>
    <t>Лугинина Екатерина</t>
  </si>
  <si>
    <t>Курдова Влада</t>
  </si>
  <si>
    <t>Протозанова Виктория</t>
  </si>
  <si>
    <t>Трапезникова Алиса</t>
  </si>
  <si>
    <t>Дуванова Мария</t>
  </si>
  <si>
    <t>Карпушкин Алексей</t>
  </si>
  <si>
    <t>Сабитов Роман</t>
  </si>
  <si>
    <t>Карлин Макар</t>
  </si>
  <si>
    <t>Мурашев Кирилл</t>
  </si>
  <si>
    <t>Каримова Азалия</t>
  </si>
  <si>
    <t>Половникова Александра</t>
  </si>
  <si>
    <t>Григорьянц Надежда</t>
  </si>
  <si>
    <t>Навроцкий Даниил</t>
  </si>
  <si>
    <t>Конюхов Евгений</t>
  </si>
  <si>
    <t>Мольков Ярослав</t>
  </si>
  <si>
    <t>Багапов Тимур</t>
  </si>
  <si>
    <t>Моричев Александр</t>
  </si>
  <si>
    <t>Ерошенкова Виктория</t>
  </si>
  <si>
    <t>Балдина Карина</t>
  </si>
  <si>
    <t>Южанинова Анастасия</t>
  </si>
  <si>
    <t>Плаксина Арина</t>
  </si>
  <si>
    <t>Барахвостов Виталий</t>
  </si>
  <si>
    <t>Иванов Семён</t>
  </si>
  <si>
    <t>Ерёмушкин Влад</t>
  </si>
  <si>
    <t>Логинов Александр</t>
  </si>
  <si>
    <t>Садыков Григорий</t>
  </si>
  <si>
    <r>
      <rPr>
        <sz val="8"/>
        <rFont val="Arial"/>
        <family val="2"/>
        <charset val="204"/>
      </rPr>
      <t>Многоборье</t>
    </r>
    <r>
      <rPr>
        <sz val="10"/>
        <rFont val="Arial"/>
        <family val="2"/>
        <charset val="204"/>
      </rPr>
      <t xml:space="preserve"> ГТО</t>
    </r>
  </si>
  <si>
    <t>Кветинская Милана</t>
  </si>
  <si>
    <t>Антимонова Дарья</t>
  </si>
  <si>
    <t>Пронина Лада</t>
  </si>
  <si>
    <t>Бакшаев Роман</t>
  </si>
  <si>
    <t>Тихомиров Сергей</t>
  </si>
  <si>
    <t>Шапоров Арсений</t>
  </si>
  <si>
    <t>Бусов Кирилл</t>
  </si>
  <si>
    <t>Глазунова Полина</t>
  </si>
  <si>
    <t>Кухарева Татьяна</t>
  </si>
  <si>
    <t>Нечипуренко Артём</t>
  </si>
  <si>
    <t>Гаврилова Ксения</t>
  </si>
  <si>
    <t>Чернышева Виктория</t>
  </si>
  <si>
    <t xml:space="preserve">Толстых Алексей </t>
  </si>
  <si>
    <t>Михайлова Дана</t>
  </si>
  <si>
    <t>Беспалова Ксения</t>
  </si>
  <si>
    <t>Полищук Анна</t>
  </si>
  <si>
    <t>(легкоатлетическое четырёхборье)</t>
  </si>
  <si>
    <t>П о к а з а т е л и   к о м а н д н о г о   и   о б щ е к о м а н д н о г о   п е р в е н с т в а</t>
  </si>
  <si>
    <r>
      <t xml:space="preserve">Дата проведения: </t>
    </r>
    <r>
      <rPr>
        <b/>
        <i/>
        <sz val="10"/>
        <rFont val="Arial"/>
        <family val="2"/>
        <charset val="204"/>
      </rPr>
      <t>16-17 мая 2018 г.</t>
    </r>
  </si>
  <si>
    <t>ПРЕЗИДЕНТСКИЕ СПОРТИВНЫЕ ИГРЫ</t>
  </si>
  <si>
    <t xml:space="preserve">   Юноши   2003-2004, 2005-2006 годов рождения          Девушки 2003-2004, 2005-2006 годов рождения</t>
  </si>
  <si>
    <r>
      <t xml:space="preserve">Место проведения: </t>
    </r>
    <r>
      <rPr>
        <b/>
        <i/>
        <sz val="10"/>
        <rFont val="Arial"/>
        <family val="2"/>
        <charset val="204"/>
      </rPr>
      <t>стадион им. Ю.А.Гагарина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Участники: </t>
    </r>
    <r>
      <rPr>
        <b/>
        <i/>
        <sz val="11"/>
        <color indexed="10"/>
        <rFont val="Arial"/>
        <family val="2"/>
        <charset val="204"/>
      </rPr>
      <t>ДЕВУШКИ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</si>
  <si>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16.05.2018 г.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Возраст: </t>
    </r>
    <r>
      <rPr>
        <b/>
        <sz val="11"/>
        <rFont val="Arial"/>
        <family val="2"/>
        <charset val="204"/>
      </rPr>
      <t>2005-2006 г.р.</t>
    </r>
  </si>
  <si>
    <r>
      <t xml:space="preserve">Место проведения: </t>
    </r>
    <r>
      <rPr>
        <b/>
        <i/>
        <sz val="10"/>
        <rFont val="Arial"/>
        <family val="2"/>
        <charset val="204"/>
      </rPr>
      <t xml:space="preserve">стадион им. Ю.А.Гагарина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Участники: </t>
    </r>
    <r>
      <rPr>
        <b/>
        <i/>
        <sz val="11"/>
        <color indexed="10"/>
        <rFont val="Arial"/>
        <family val="2"/>
        <charset val="204"/>
      </rPr>
      <t>ДЕВУШКИ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</si>
  <si>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16.05.2018 г.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Возраст: </t>
    </r>
    <r>
      <rPr>
        <b/>
        <sz val="11"/>
        <rFont val="Arial"/>
        <family val="2"/>
        <charset val="204"/>
      </rPr>
      <t>2003-2004 г.р.</t>
    </r>
  </si>
  <si>
    <t>Писарев Валерий</t>
  </si>
  <si>
    <t>Марьясов Максим</t>
  </si>
  <si>
    <r>
      <t xml:space="preserve">Место проведения: </t>
    </r>
    <r>
      <rPr>
        <b/>
        <i/>
        <sz val="10"/>
        <rFont val="Arial"/>
        <family val="2"/>
        <charset val="204"/>
      </rPr>
      <t xml:space="preserve">стадион им. Ю.А.Гагарина      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Участники: </t>
    </r>
    <r>
      <rPr>
        <b/>
        <i/>
        <sz val="10"/>
        <color rgb="FF0070C0"/>
        <rFont val="Arial"/>
        <family val="2"/>
        <charset val="204"/>
      </rPr>
      <t>ЮНОШИ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</si>
  <si>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17.05.2018 г.</t>
    </r>
    <r>
      <rPr>
        <i/>
        <sz val="10"/>
        <rFont val="Arial"/>
        <family val="2"/>
        <charset val="204"/>
      </rPr>
      <t xml:space="preserve">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Возраст: </t>
    </r>
    <r>
      <rPr>
        <b/>
        <sz val="11"/>
        <rFont val="Arial"/>
        <family val="2"/>
        <charset val="204"/>
      </rPr>
      <t>2003-2004 г.р.</t>
    </r>
  </si>
  <si>
    <r>
      <t xml:space="preserve">Место проведения: </t>
    </r>
    <r>
      <rPr>
        <b/>
        <i/>
        <sz val="10"/>
        <rFont val="Arial"/>
        <family val="2"/>
        <charset val="204"/>
      </rPr>
      <t xml:space="preserve">стадион им. Ю.А.Гагарина   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Участники: </t>
    </r>
    <r>
      <rPr>
        <b/>
        <i/>
        <sz val="11"/>
        <color rgb="FF0070C0"/>
        <rFont val="Arial"/>
        <family val="2"/>
        <charset val="204"/>
      </rPr>
      <t>ЮНОШИ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</si>
  <si>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17.05.2018 г.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Возраст: </t>
    </r>
    <r>
      <rPr>
        <b/>
        <sz val="11"/>
        <rFont val="Arial"/>
        <family val="2"/>
        <charset val="204"/>
      </rPr>
      <t>2005-2006 г.р.</t>
    </r>
  </si>
  <si>
    <t>Ахлюстин Глеб</t>
  </si>
  <si>
    <t>Рощина Таисия</t>
  </si>
  <si>
    <t>Кашпуров Алексей</t>
  </si>
  <si>
    <t>Дубровин Кирилл</t>
  </si>
  <si>
    <t>Печёнкин Иван</t>
  </si>
  <si>
    <t>Чиркин Никита</t>
  </si>
  <si>
    <t>Хусанов Александр</t>
  </si>
  <si>
    <t>Жеребцов Максим</t>
  </si>
  <si>
    <t>ИТОГИ     спартакиад         по годам</t>
  </si>
  <si>
    <r>
      <t xml:space="preserve">Главный судья Спартакиады:    </t>
    </r>
    <r>
      <rPr>
        <b/>
        <i/>
        <sz val="10"/>
        <rFont val="Arial"/>
        <family val="2"/>
        <charset val="204"/>
      </rPr>
      <t>Гессель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Т.Т</t>
    </r>
    <r>
      <rPr>
        <b/>
        <sz val="10"/>
        <rFont val="Arial"/>
        <family val="2"/>
        <charset val="204"/>
      </rPr>
      <t xml:space="preserve">. _____________ </t>
    </r>
  </si>
  <si>
    <r>
      <t xml:space="preserve">Место проведения: </t>
    </r>
    <r>
      <rPr>
        <b/>
        <i/>
        <sz val="10"/>
        <rFont val="Arial"/>
        <family val="2"/>
        <charset val="204"/>
      </rPr>
      <t>стадион им. Ю.А.Гагарина</t>
    </r>
    <r>
      <rPr>
        <sz val="10"/>
        <rFont val="Arial"/>
        <family val="2"/>
        <charset val="204"/>
      </rPr>
      <t xml:space="preserve"> </t>
    </r>
  </si>
  <si>
    <r>
      <t xml:space="preserve">Главный судья Спартакиады:    </t>
    </r>
    <r>
      <rPr>
        <b/>
        <i/>
        <sz val="10"/>
        <rFont val="Arial"/>
        <family val="2"/>
        <charset val="204"/>
      </rPr>
      <t xml:space="preserve">Гессель Т.Т.                  </t>
    </r>
  </si>
  <si>
    <r>
      <t xml:space="preserve">Главный секретарь Спартакиады:  </t>
    </r>
    <r>
      <rPr>
        <b/>
        <i/>
        <sz val="10"/>
        <rFont val="Arial"/>
        <family val="2"/>
        <charset val="204"/>
      </rPr>
      <t>Осинцева Е.А.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</si>
</sst>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h:mm:ss;@"/>
    <numFmt numFmtId="166" formatCode="[$-F400]h:mm:ss\ AM/PM"/>
  </numFmts>
  <fonts count="5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i/>
      <sz val="10"/>
      <color rgb="FF0070C0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6"/>
      <name val="Arial"/>
      <family val="2"/>
      <charset val="204"/>
    </font>
    <font>
      <b/>
      <sz val="18"/>
      <name val="Arial"/>
      <family val="2"/>
      <charset val="204"/>
    </font>
    <font>
      <i/>
      <sz val="11"/>
      <name val="Arial"/>
      <family val="2"/>
      <charset val="204"/>
    </font>
    <font>
      <i/>
      <u/>
      <sz val="11"/>
      <name val="Arial"/>
      <family val="2"/>
      <charset val="204"/>
    </font>
    <font>
      <b/>
      <sz val="14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Simplified Arabic"/>
      <family val="1"/>
    </font>
    <font>
      <b/>
      <sz val="14"/>
      <name val="Monotype Corsiva"/>
      <family val="4"/>
      <charset val="204"/>
    </font>
    <font>
      <b/>
      <sz val="16"/>
      <name val="Monotype Corsiva"/>
      <family val="4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4"/>
      <color rgb="FF00B05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11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sz val="20"/>
      <color rgb="FF0070C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rgb="FFFF0000"/>
      <name val="Arial"/>
      <family val="2"/>
      <charset val="204"/>
    </font>
    <font>
      <b/>
      <sz val="18"/>
      <color rgb="FF0070C0"/>
      <name val="Arial"/>
      <family val="2"/>
      <charset val="204"/>
    </font>
    <font>
      <b/>
      <sz val="18"/>
      <color rgb="FF00B050"/>
      <name val="Arial"/>
      <family val="2"/>
      <charset val="204"/>
    </font>
    <font>
      <sz val="16"/>
      <color rgb="FFFF0000"/>
      <name val="Arial"/>
      <family val="2"/>
      <charset val="204"/>
    </font>
    <font>
      <sz val="16"/>
      <color rgb="FF0070C0"/>
      <name val="Arial"/>
      <family val="2"/>
      <charset val="204"/>
    </font>
    <font>
      <sz val="16"/>
      <color rgb="FF00B05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00B05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463">
    <xf numFmtId="0" fontId="0" fillId="0" borderId="0" xfId="0"/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1" fontId="5" fillId="0" borderId="8" xfId="0" applyNumberFormat="1" applyFont="1" applyFill="1" applyBorder="1" applyAlignment="1" applyProtection="1">
      <alignment horizontal="center" vertical="center"/>
      <protection hidden="1"/>
    </xf>
    <xf numFmtId="1" fontId="5" fillId="0" borderId="0" xfId="0" applyNumberFormat="1" applyFont="1" applyFill="1" applyBorder="1" applyAlignment="1" applyProtection="1">
      <alignment horizontal="center" vertical="center"/>
      <protection hidden="1"/>
    </xf>
    <xf numFmtId="1" fontId="6" fillId="0" borderId="9" xfId="0" applyNumberFormat="1" applyFont="1" applyFill="1" applyBorder="1" applyAlignment="1" applyProtection="1">
      <alignment horizontal="center" vertical="center"/>
      <protection hidden="1"/>
    </xf>
    <xf numFmtId="1" fontId="7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1" fontId="5" fillId="0" borderId="13" xfId="0" applyNumberFormat="1" applyFont="1" applyFill="1" applyBorder="1" applyAlignment="1" applyProtection="1">
      <alignment horizontal="center" vertical="center"/>
      <protection hidden="1"/>
    </xf>
    <xf numFmtId="1" fontId="6" fillId="2" borderId="15" xfId="0" applyNumberFormat="1" applyFont="1" applyFill="1" applyBorder="1" applyAlignment="1" applyProtection="1">
      <alignment horizontal="center" vertical="center"/>
      <protection hidden="1"/>
    </xf>
    <xf numFmtId="1" fontId="7" fillId="2" borderId="16" xfId="0" applyNumberFormat="1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9" xfId="0" applyNumberFormat="1" applyFont="1" applyBorder="1" applyAlignment="1" applyProtection="1">
      <alignment horizontal="center" vertical="center" wrapText="1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1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/>
      <protection hidden="1"/>
    </xf>
    <xf numFmtId="1" fontId="6" fillId="0" borderId="2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>
      <alignment horizontal="center" vertical="center"/>
      <protection hidden="1"/>
    </xf>
    <xf numFmtId="47" fontId="5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5" fillId="0" borderId="0" xfId="0" applyFont="1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2" fontId="0" fillId="0" borderId="0" xfId="0" applyNumberFormat="1" applyFill="1" applyAlignment="1" applyProtection="1">
      <alignment horizontal="right"/>
      <protection hidden="1"/>
    </xf>
    <xf numFmtId="0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3" xfId="0" applyNumberFormat="1" applyFont="1" applyFill="1" applyBorder="1" applyAlignment="1" applyProtection="1">
      <alignment horizontal="center" vertical="center"/>
      <protection hidden="1"/>
    </xf>
    <xf numFmtId="1" fontId="5" fillId="0" borderId="8" xfId="0" applyNumberFormat="1" applyFont="1" applyFill="1" applyBorder="1" applyAlignment="1" applyProtection="1">
      <alignment horizontal="center" vertical="top" wrapText="1"/>
      <protection hidden="1"/>
    </xf>
    <xf numFmtId="1" fontId="5" fillId="0" borderId="13" xfId="0" applyNumberFormat="1" applyFont="1" applyFill="1" applyBorder="1" applyAlignment="1" applyProtection="1">
      <alignment horizontal="center" vertical="top" wrapText="1"/>
      <protection hidden="1"/>
    </xf>
    <xf numFmtId="0" fontId="5" fillId="0" borderId="8" xfId="0" applyNumberFormat="1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5" fillId="0" borderId="19" xfId="0" applyFont="1" applyFill="1" applyBorder="1" applyAlignment="1" applyProtection="1">
      <alignment horizontal="center" vertical="center"/>
      <protection hidden="1"/>
    </xf>
    <xf numFmtId="1" fontId="5" fillId="0" borderId="20" xfId="0" applyNumberFormat="1" applyFont="1" applyFill="1" applyBorder="1" applyAlignment="1" applyProtection="1">
      <alignment horizontal="center" vertical="center"/>
      <protection hidden="1"/>
    </xf>
    <xf numFmtId="1" fontId="5" fillId="0" borderId="23" xfId="0" applyNumberFormat="1" applyFont="1" applyFill="1" applyBorder="1" applyAlignment="1" applyProtection="1">
      <alignment horizontal="center" vertical="center"/>
      <protection hidden="1"/>
    </xf>
    <xf numFmtId="1" fontId="5" fillId="0" borderId="31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1" fillId="0" borderId="32" xfId="0" applyFont="1" applyFill="1" applyBorder="1" applyAlignment="1" applyProtection="1">
      <alignment horizontal="center" vertical="center" wrapText="1"/>
      <protection hidden="1"/>
    </xf>
    <xf numFmtId="2" fontId="5" fillId="0" borderId="17" xfId="0" applyNumberFormat="1" applyFont="1" applyFill="1" applyBorder="1" applyAlignment="1" applyProtection="1">
      <alignment horizontal="center" vertical="center"/>
      <protection hidden="1"/>
    </xf>
    <xf numFmtId="1" fontId="1" fillId="0" borderId="33" xfId="0" applyNumberFormat="1" applyFont="1" applyFill="1" applyBorder="1" applyAlignment="1" applyProtection="1">
      <alignment horizontal="center" vertical="center"/>
      <protection hidden="1"/>
    </xf>
    <xf numFmtId="2" fontId="5" fillId="0" borderId="6" xfId="0" applyNumberFormat="1" applyFont="1" applyFill="1" applyBorder="1" applyAlignment="1" applyProtection="1">
      <alignment horizontal="center" vertical="center"/>
      <protection hidden="1"/>
    </xf>
    <xf numFmtId="2" fontId="5" fillId="0" borderId="12" xfId="0" applyNumberFormat="1" applyFont="1" applyFill="1" applyBorder="1" applyAlignment="1" applyProtection="1">
      <alignment horizontal="center" vertical="center"/>
      <protection hidden="1"/>
    </xf>
    <xf numFmtId="1" fontId="1" fillId="0" borderId="34" xfId="0" applyNumberFormat="1" applyFont="1" applyFill="1" applyBorder="1" applyAlignment="1" applyProtection="1">
      <alignment horizontal="center" vertical="center"/>
      <protection hidden="1"/>
    </xf>
    <xf numFmtId="1" fontId="1" fillId="0" borderId="35" xfId="0" applyNumberFormat="1" applyFont="1" applyFill="1" applyBorder="1" applyAlignment="1" applyProtection="1">
      <alignment horizontal="center" vertical="center"/>
      <protection hidden="1"/>
    </xf>
    <xf numFmtId="1" fontId="1" fillId="0" borderId="16" xfId="0" applyNumberFormat="1" applyFont="1" applyFill="1" applyBorder="1" applyAlignment="1" applyProtection="1">
      <alignment horizontal="center" vertical="center"/>
      <protection hidden="1"/>
    </xf>
    <xf numFmtId="1" fontId="1" fillId="0" borderId="7" xfId="0" applyNumberFormat="1" applyFont="1" applyFill="1" applyBorder="1" applyAlignment="1" applyProtection="1">
      <alignment horizontal="center" vertical="center"/>
      <protection hidden="1"/>
    </xf>
    <xf numFmtId="1" fontId="1" fillId="0" borderId="14" xfId="0" applyNumberFormat="1" applyFont="1" applyFill="1" applyBorder="1" applyAlignment="1" applyProtection="1">
      <alignment horizontal="center" vertical="center"/>
      <protection hidden="1"/>
    </xf>
    <xf numFmtId="1" fontId="1" fillId="0" borderId="11" xfId="0" applyNumberFormat="1" applyFont="1" applyFill="1" applyBorder="1" applyAlignment="1" applyProtection="1">
      <alignment horizontal="center" vertical="center"/>
      <protection hidden="1"/>
    </xf>
    <xf numFmtId="1" fontId="1" fillId="0" borderId="15" xfId="0" applyNumberFormat="1" applyFont="1" applyFill="1" applyBorder="1" applyAlignment="1" applyProtection="1">
      <alignment horizontal="center" vertical="center"/>
      <protection hidden="1"/>
    </xf>
    <xf numFmtId="0" fontId="18" fillId="0" borderId="30" xfId="0" applyFont="1" applyFill="1" applyBorder="1" applyAlignment="1" applyProtection="1">
      <alignment horizontal="center" vertical="center"/>
      <protection hidden="1"/>
    </xf>
    <xf numFmtId="47" fontId="5" fillId="0" borderId="20" xfId="0" applyNumberFormat="1" applyFont="1" applyFill="1" applyBorder="1" applyAlignment="1" applyProtection="1">
      <alignment horizontal="center" vertical="center"/>
      <protection hidden="1"/>
    </xf>
    <xf numFmtId="47" fontId="5" fillId="0" borderId="31" xfId="0" applyNumberFormat="1" applyFont="1" applyFill="1" applyBorder="1" applyAlignment="1" applyProtection="1">
      <alignment horizontal="center" vertical="center"/>
      <protection hidden="1"/>
    </xf>
    <xf numFmtId="47" fontId="5" fillId="0" borderId="23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1" fillId="0" borderId="36" xfId="0" applyFont="1" applyFill="1" applyBorder="1" applyAlignment="1" applyProtection="1">
      <alignment horizontal="center" vertical="center" wrapText="1"/>
      <protection hidden="1"/>
    </xf>
    <xf numFmtId="1" fontId="5" fillId="2" borderId="29" xfId="0" applyNumberFormat="1" applyFont="1" applyFill="1" applyBorder="1" applyAlignment="1" applyProtection="1">
      <alignment horizontal="center" vertical="center"/>
      <protection hidden="1"/>
    </xf>
    <xf numFmtId="1" fontId="5" fillId="0" borderId="37" xfId="0" applyNumberFormat="1" applyFont="1" applyFill="1" applyBorder="1" applyAlignment="1" applyProtection="1">
      <alignment horizontal="center" vertical="center"/>
      <protection hidden="1"/>
    </xf>
    <xf numFmtId="1" fontId="1" fillId="0" borderId="17" xfId="0" applyNumberFormat="1" applyFont="1" applyFill="1" applyBorder="1" applyAlignment="1" applyProtection="1">
      <alignment horizontal="center" vertical="center"/>
      <protection hidden="1"/>
    </xf>
    <xf numFmtId="1" fontId="5" fillId="0" borderId="33" xfId="0" applyNumberFormat="1" applyFont="1" applyFill="1" applyBorder="1" applyAlignment="1" applyProtection="1">
      <alignment horizontal="center" vertical="center"/>
      <protection hidden="1"/>
    </xf>
    <xf numFmtId="1" fontId="1" fillId="0" borderId="12" xfId="0" applyNumberFormat="1" applyFont="1" applyFill="1" applyBorder="1" applyAlignment="1" applyProtection="1">
      <alignment horizontal="center" vertical="center"/>
      <protection hidden="1"/>
    </xf>
    <xf numFmtId="1" fontId="5" fillId="0" borderId="35" xfId="0" applyNumberFormat="1" applyFont="1" applyFill="1" applyBorder="1" applyAlignment="1" applyProtection="1">
      <alignment horizontal="center" vertical="center"/>
      <protection hidden="1"/>
    </xf>
    <xf numFmtId="1" fontId="5" fillId="0" borderId="34" xfId="0" applyNumberFormat="1" applyFont="1" applyFill="1" applyBorder="1" applyAlignment="1" applyProtection="1">
      <alignment horizontal="center" vertical="center"/>
      <protection hidden="1"/>
    </xf>
    <xf numFmtId="1" fontId="1" fillId="0" borderId="6" xfId="0" applyNumberFormat="1" applyFont="1" applyFill="1" applyBorder="1" applyAlignment="1" applyProtection="1">
      <alignment horizontal="center" vertical="center"/>
      <protection hidden="1"/>
    </xf>
    <xf numFmtId="1" fontId="1" fillId="0" borderId="2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44" fontId="0" fillId="0" borderId="0" xfId="1" applyFont="1" applyFill="1" applyBorder="1" applyAlignment="1" applyProtection="1">
      <alignment horizontal="center" vertical="center" textRotation="90" readingOrder="2"/>
      <protection hidden="1"/>
    </xf>
    <xf numFmtId="0" fontId="24" fillId="0" borderId="1" xfId="0" applyFont="1" applyFill="1" applyBorder="1" applyAlignment="1" applyProtection="1">
      <alignment horizontal="center" vertical="center"/>
      <protection hidden="1"/>
    </xf>
    <xf numFmtId="1" fontId="24" fillId="0" borderId="1" xfId="0" applyNumberFormat="1" applyFont="1" applyFill="1" applyBorder="1" applyAlignment="1" applyProtection="1">
      <alignment horizontal="center" vertical="center"/>
      <protection hidden="1"/>
    </xf>
    <xf numFmtId="1" fontId="24" fillId="3" borderId="1" xfId="0" applyNumberFormat="1" applyFont="1" applyFill="1" applyBorder="1" applyAlignment="1" applyProtection="1">
      <alignment horizontal="center" vertical="center"/>
      <protection hidden="1"/>
    </xf>
    <xf numFmtId="0" fontId="25" fillId="0" borderId="1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5" fillId="0" borderId="30" xfId="0" applyFont="1" applyFill="1" applyBorder="1" applyAlignment="1" applyProtection="1">
      <alignment horizontal="center" vertical="center" textRotation="90" wrapText="1"/>
      <protection hidden="1"/>
    </xf>
    <xf numFmtId="0" fontId="1" fillId="0" borderId="32" xfId="0" applyFont="1" applyFill="1" applyBorder="1" applyAlignment="1" applyProtection="1">
      <alignment horizontal="center" vertical="center" textRotation="90"/>
      <protection hidden="1"/>
    </xf>
    <xf numFmtId="0" fontId="5" fillId="0" borderId="2" xfId="0" applyFont="1" applyFill="1" applyBorder="1" applyAlignment="1" applyProtection="1">
      <alignment horizontal="center" vertical="center" textRotation="90" wrapText="1"/>
      <protection hidden="1"/>
    </xf>
    <xf numFmtId="0" fontId="31" fillId="0" borderId="2" xfId="0" applyFont="1" applyFill="1" applyBorder="1" applyAlignment="1" applyProtection="1">
      <alignment horizontal="center" vertical="center" textRotation="90" wrapText="1"/>
      <protection hidden="1"/>
    </xf>
    <xf numFmtId="0" fontId="1" fillId="0" borderId="30" xfId="0" applyFont="1" applyFill="1" applyBorder="1" applyAlignment="1" applyProtection="1">
      <alignment horizontal="center" vertical="center" textRotation="90" wrapText="1"/>
      <protection hidden="1"/>
    </xf>
    <xf numFmtId="0" fontId="5" fillId="0" borderId="2" xfId="0" applyFont="1" applyFill="1" applyBorder="1" applyAlignment="1" applyProtection="1">
      <alignment horizontal="center" vertical="center" textRotation="90"/>
      <protection hidden="1"/>
    </xf>
    <xf numFmtId="0" fontId="12" fillId="0" borderId="39" xfId="0" applyFont="1" applyFill="1" applyBorder="1" applyAlignment="1" applyProtection="1">
      <alignment horizontal="center" vertical="center" textRotation="90" wrapText="1"/>
      <protection hidden="1"/>
    </xf>
    <xf numFmtId="0" fontId="7" fillId="4" borderId="46" xfId="0" applyFont="1" applyFill="1" applyBorder="1" applyAlignment="1" applyProtection="1">
      <alignment horizontal="center" vertical="center" textRotation="90"/>
      <protection hidden="1"/>
    </xf>
    <xf numFmtId="0" fontId="6" fillId="0" borderId="56" xfId="0" applyFont="1" applyFill="1" applyBorder="1" applyAlignment="1" applyProtection="1">
      <alignment horizontal="center" vertical="center"/>
      <protection hidden="1"/>
    </xf>
    <xf numFmtId="165" fontId="31" fillId="0" borderId="17" xfId="0" applyNumberFormat="1" applyFont="1" applyFill="1" applyBorder="1" applyAlignment="1" applyProtection="1">
      <alignment horizontal="center" vertical="center"/>
      <protection hidden="1"/>
    </xf>
    <xf numFmtId="0" fontId="29" fillId="0" borderId="33" xfId="0" applyFont="1" applyFill="1" applyBorder="1" applyAlignment="1" applyProtection="1">
      <alignment horizontal="center" vertical="center"/>
      <protection hidden="1"/>
    </xf>
    <xf numFmtId="0" fontId="29" fillId="0" borderId="53" xfId="0" applyFont="1" applyFill="1" applyBorder="1" applyAlignment="1" applyProtection="1">
      <alignment horizontal="center" vertical="center"/>
      <protection hidden="1"/>
    </xf>
    <xf numFmtId="166" fontId="14" fillId="0" borderId="20" xfId="0" applyNumberFormat="1" applyFont="1" applyFill="1" applyBorder="1" applyAlignment="1" applyProtection="1">
      <alignment horizontal="center" vertical="center"/>
      <protection hidden="1"/>
    </xf>
    <xf numFmtId="1" fontId="5" fillId="0" borderId="17" xfId="0" applyNumberFormat="1" applyFont="1" applyFill="1" applyBorder="1" applyAlignment="1" applyProtection="1">
      <alignment horizontal="center" vertical="center"/>
      <protection hidden="1"/>
    </xf>
    <xf numFmtId="1" fontId="6" fillId="0" borderId="57" xfId="0" applyNumberFormat="1" applyFont="1" applyFill="1" applyBorder="1" applyAlignment="1" applyProtection="1">
      <alignment horizontal="center" vertical="center"/>
      <protection hidden="1"/>
    </xf>
    <xf numFmtId="1" fontId="14" fillId="0" borderId="18" xfId="0" applyNumberFormat="1" applyFont="1" applyFill="1" applyBorder="1" applyAlignment="1" applyProtection="1">
      <alignment horizontal="center" vertical="center"/>
      <protection hidden="1"/>
    </xf>
    <xf numFmtId="1" fontId="7" fillId="0" borderId="50" xfId="0" applyNumberFormat="1" applyFont="1" applyFill="1" applyBorder="1" applyAlignment="1" applyProtection="1">
      <alignment horizontal="center" vertical="center"/>
      <protection hidden="1"/>
    </xf>
    <xf numFmtId="1" fontId="37" fillId="4" borderId="33" xfId="0" applyNumberFormat="1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Fill="1" applyAlignment="1" applyProtection="1">
      <alignment horizontal="center" vertical="center"/>
      <protection hidden="1"/>
    </xf>
    <xf numFmtId="0" fontId="6" fillId="0" borderId="54" xfId="0" applyFont="1" applyFill="1" applyBorder="1" applyAlignment="1" applyProtection="1">
      <alignment horizontal="center" vertical="center"/>
      <protection hidden="1"/>
    </xf>
    <xf numFmtId="1" fontId="6" fillId="0" borderId="59" xfId="0" applyNumberFormat="1" applyFont="1" applyFill="1" applyBorder="1" applyAlignment="1" applyProtection="1">
      <alignment horizontal="center" vertical="center"/>
      <protection hidden="1"/>
    </xf>
    <xf numFmtId="1" fontId="14" fillId="0" borderId="6" xfId="0" applyNumberFormat="1" applyFont="1" applyFill="1" applyBorder="1" applyAlignment="1" applyProtection="1">
      <alignment horizontal="center" vertical="center"/>
      <protection hidden="1"/>
    </xf>
    <xf numFmtId="1" fontId="7" fillId="0" borderId="56" xfId="0" applyNumberFormat="1" applyFont="1" applyFill="1" applyBorder="1" applyAlignment="1" applyProtection="1">
      <alignment horizontal="center" vertical="center"/>
      <protection hidden="1"/>
    </xf>
    <xf numFmtId="1" fontId="37" fillId="4" borderId="35" xfId="0" applyNumberFormat="1" applyFont="1" applyFill="1" applyBorder="1" applyAlignment="1" applyProtection="1">
      <alignment horizontal="center" vertical="center"/>
      <protection hidden="1"/>
    </xf>
    <xf numFmtId="166" fontId="14" fillId="0" borderId="6" xfId="0" applyNumberFormat="1" applyFont="1" applyFill="1" applyBorder="1" applyAlignment="1" applyProtection="1">
      <alignment horizontal="center" vertical="center"/>
      <protection hidden="1"/>
    </xf>
    <xf numFmtId="165" fontId="31" fillId="0" borderId="6" xfId="0" applyNumberFormat="1" applyFont="1" applyFill="1" applyBorder="1" applyAlignment="1" applyProtection="1">
      <alignment horizontal="center" vertical="center"/>
      <protection hidden="1"/>
    </xf>
    <xf numFmtId="1" fontId="5" fillId="0" borderId="6" xfId="0" applyNumberFormat="1" applyFont="1" applyFill="1" applyBorder="1" applyAlignment="1" applyProtection="1">
      <alignment horizontal="center" vertical="center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165" fontId="31" fillId="0" borderId="12" xfId="0" applyNumberFormat="1" applyFont="1" applyFill="1" applyBorder="1" applyAlignment="1" applyProtection="1">
      <alignment horizontal="center" vertical="center"/>
      <protection hidden="1"/>
    </xf>
    <xf numFmtId="0" fontId="29" fillId="0" borderId="34" xfId="0" applyFont="1" applyFill="1" applyBorder="1" applyAlignment="1" applyProtection="1">
      <alignment horizontal="center" vertical="center"/>
      <protection hidden="1"/>
    </xf>
    <xf numFmtId="0" fontId="29" fillId="0" borderId="16" xfId="0" applyFont="1" applyFill="1" applyBorder="1" applyAlignment="1" applyProtection="1">
      <alignment horizontal="center" vertical="center"/>
      <protection hidden="1"/>
    </xf>
    <xf numFmtId="166" fontId="14" fillId="0" borderId="12" xfId="0" applyNumberFormat="1" applyFont="1" applyFill="1" applyBorder="1" applyAlignment="1" applyProtection="1">
      <alignment horizontal="center" vertical="center"/>
      <protection hidden="1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1" fontId="14" fillId="0" borderId="12" xfId="0" applyNumberFormat="1" applyFont="1" applyFill="1" applyBorder="1" applyAlignment="1" applyProtection="1">
      <alignment horizontal="center" vertical="center"/>
      <protection hidden="1"/>
    </xf>
    <xf numFmtId="1" fontId="7" fillId="0" borderId="47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22" xfId="0" applyNumberFormat="1" applyFont="1" applyFill="1" applyBorder="1" applyAlignment="1" applyProtection="1">
      <alignment horizontal="center" vertical="center"/>
      <protection hidden="1"/>
    </xf>
    <xf numFmtId="1" fontId="5" fillId="0" borderId="8" xfId="0" applyNumberFormat="1" applyFont="1" applyBorder="1" applyAlignment="1" applyProtection="1">
      <alignment horizontal="center" vertical="center" wrapText="1"/>
      <protection hidden="1"/>
    </xf>
    <xf numFmtId="1" fontId="5" fillId="0" borderId="13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0" borderId="12" xfId="0" applyFont="1" applyFill="1" applyBorder="1" applyAlignment="1" applyProtection="1">
      <alignment horizontal="left" vertical="center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0" fontId="5" fillId="0" borderId="12" xfId="0" applyFont="1" applyFill="1" applyBorder="1" applyAlignment="1" applyProtection="1">
      <alignment vertical="center"/>
      <protection hidden="1"/>
    </xf>
    <xf numFmtId="0" fontId="5" fillId="0" borderId="21" xfId="0" applyFont="1" applyFill="1" applyBorder="1" applyAlignment="1" applyProtection="1">
      <alignment vertical="center"/>
      <protection hidden="1"/>
    </xf>
    <xf numFmtId="0" fontId="5" fillId="0" borderId="17" xfId="0" applyFont="1" applyFill="1" applyBorder="1" applyAlignment="1" applyProtection="1">
      <alignment vertical="center"/>
      <protection hidden="1"/>
    </xf>
    <xf numFmtId="0" fontId="5" fillId="0" borderId="6" xfId="0" applyFont="1" applyFill="1" applyBorder="1" applyProtection="1">
      <protection hidden="1"/>
    </xf>
    <xf numFmtId="0" fontId="5" fillId="0" borderId="17" xfId="0" applyFont="1" applyFill="1" applyBorder="1" applyAlignment="1" applyProtection="1">
      <alignment horizontal="left" vertical="center"/>
      <protection hidden="1"/>
    </xf>
    <xf numFmtId="1" fontId="42" fillId="0" borderId="0" xfId="0" applyNumberFormat="1" applyFont="1" applyFill="1" applyBorder="1" applyAlignment="1" applyProtection="1">
      <alignment horizontal="center" vertical="center"/>
      <protection hidden="1"/>
    </xf>
    <xf numFmtId="1" fontId="21" fillId="0" borderId="13" xfId="0" applyNumberFormat="1" applyFont="1" applyFill="1" applyBorder="1" applyAlignment="1" applyProtection="1">
      <alignment horizontal="center" vertical="center"/>
      <protection hidden="1"/>
    </xf>
    <xf numFmtId="1" fontId="21" fillId="0" borderId="8" xfId="0" applyNumberFormat="1" applyFont="1" applyFill="1" applyBorder="1" applyAlignment="1" applyProtection="1">
      <alignment horizontal="center" vertical="center"/>
      <protection hidden="1"/>
    </xf>
    <xf numFmtId="1" fontId="21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vertical="center" wrapText="1"/>
      <protection hidden="1"/>
    </xf>
    <xf numFmtId="0" fontId="5" fillId="0" borderId="18" xfId="0" applyFont="1" applyBorder="1" applyAlignment="1" applyProtection="1">
      <alignment vertical="center" wrapText="1"/>
      <protection hidden="1"/>
    </xf>
    <xf numFmtId="0" fontId="5" fillId="0" borderId="6" xfId="0" applyFont="1" applyFill="1" applyBorder="1" applyAlignment="1" applyProtection="1">
      <alignment vertical="center" wrapText="1"/>
      <protection hidden="1"/>
    </xf>
    <xf numFmtId="0" fontId="5" fillId="0" borderId="21" xfId="0" applyFont="1" applyFill="1" applyBorder="1" applyAlignment="1" applyProtection="1">
      <alignment vertical="center" wrapText="1"/>
      <protection hidden="1"/>
    </xf>
    <xf numFmtId="0" fontId="5" fillId="0" borderId="12" xfId="0" applyFont="1" applyBorder="1" applyAlignment="1" applyProtection="1">
      <alignment vertical="center" wrapText="1"/>
      <protection hidden="1"/>
    </xf>
    <xf numFmtId="0" fontId="5" fillId="0" borderId="17" xfId="0" applyFont="1" applyBorder="1" applyAlignment="1" applyProtection="1">
      <alignment vertical="center" wrapText="1"/>
      <protection hidden="1"/>
    </xf>
    <xf numFmtId="0" fontId="5" fillId="0" borderId="24" xfId="0" applyFont="1" applyFill="1" applyBorder="1" applyAlignment="1" applyProtection="1">
      <alignment horizontal="left" vertical="center"/>
      <protection hidden="1"/>
    </xf>
    <xf numFmtId="0" fontId="5" fillId="0" borderId="26" xfId="0" applyFont="1" applyFill="1" applyBorder="1" applyAlignment="1" applyProtection="1">
      <alignment horizontal="left" vertical="center"/>
      <protection hidden="1"/>
    </xf>
    <xf numFmtId="0" fontId="5" fillId="0" borderId="27" xfId="0" applyFont="1" applyFill="1" applyBorder="1" applyAlignment="1" applyProtection="1">
      <alignment horizontal="left" vertical="center"/>
      <protection hidden="1"/>
    </xf>
    <xf numFmtId="0" fontId="5" fillId="0" borderId="27" xfId="0" applyFont="1" applyFill="1" applyBorder="1" applyAlignment="1" applyProtection="1">
      <alignment vertical="center"/>
      <protection hidden="1"/>
    </xf>
    <xf numFmtId="0" fontId="5" fillId="0" borderId="24" xfId="0" applyFont="1" applyFill="1" applyBorder="1" applyAlignment="1" applyProtection="1">
      <alignment vertical="center"/>
      <protection hidden="1"/>
    </xf>
    <xf numFmtId="0" fontId="5" fillId="0" borderId="26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horizontal="left"/>
      <protection hidden="1"/>
    </xf>
    <xf numFmtId="1" fontId="5" fillId="0" borderId="1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1" fillId="0" borderId="0" xfId="0" applyFont="1" applyFill="1" applyAlignment="1" applyProtection="1">
      <protection hidden="1"/>
    </xf>
    <xf numFmtId="1" fontId="0" fillId="0" borderId="0" xfId="0" applyNumberFormat="1" applyFill="1" applyProtection="1"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left" vertical="center"/>
      <protection hidden="1"/>
    </xf>
    <xf numFmtId="0" fontId="3" fillId="0" borderId="61" xfId="0" applyFont="1" applyFill="1" applyBorder="1" applyAlignment="1" applyProtection="1">
      <alignment horizontal="left" vertical="center"/>
      <protection hidden="1"/>
    </xf>
    <xf numFmtId="0" fontId="3" fillId="0" borderId="31" xfId="0" applyFont="1" applyFill="1" applyBorder="1" applyAlignment="1" applyProtection="1">
      <alignment horizontal="left" vertical="center"/>
      <protection hidden="1"/>
    </xf>
    <xf numFmtId="1" fontId="6" fillId="0" borderId="35" xfId="0" applyNumberFormat="1" applyFont="1" applyFill="1" applyBorder="1" applyAlignment="1" applyProtection="1">
      <alignment horizontal="center" vertical="center"/>
      <protection hidden="1"/>
    </xf>
    <xf numFmtId="1" fontId="6" fillId="0" borderId="60" xfId="0" applyNumberFormat="1" applyFont="1" applyFill="1" applyBorder="1" applyAlignment="1" applyProtection="1">
      <alignment horizontal="center" vertical="center"/>
      <protection hidden="1"/>
    </xf>
    <xf numFmtId="1" fontId="6" fillId="0" borderId="34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vertical="center"/>
      <protection hidden="1"/>
    </xf>
    <xf numFmtId="1" fontId="29" fillId="0" borderId="33" xfId="0" applyNumberFormat="1" applyFont="1" applyFill="1" applyBorder="1" applyAlignment="1" applyProtection="1">
      <alignment horizontal="center" vertical="center"/>
      <protection hidden="1"/>
    </xf>
    <xf numFmtId="1" fontId="29" fillId="0" borderId="35" xfId="0" applyNumberFormat="1" applyFont="1" applyFill="1" applyBorder="1" applyAlignment="1" applyProtection="1">
      <alignment horizontal="center" vertical="center"/>
      <protection hidden="1"/>
    </xf>
    <xf numFmtId="1" fontId="29" fillId="0" borderId="34" xfId="0" applyNumberFormat="1" applyFont="1" applyFill="1" applyBorder="1" applyAlignment="1" applyProtection="1">
      <alignment horizontal="center" vertical="center"/>
      <protection hidden="1"/>
    </xf>
    <xf numFmtId="1" fontId="5" fillId="0" borderId="21" xfId="0" applyNumberFormat="1" applyFont="1" applyFill="1" applyBorder="1" applyAlignment="1" applyProtection="1">
      <alignment horizontal="center" vertical="center"/>
      <protection hidden="1"/>
    </xf>
    <xf numFmtId="1" fontId="45" fillId="4" borderId="34" xfId="0" applyNumberFormat="1" applyFont="1" applyFill="1" applyBorder="1" applyAlignment="1" applyProtection="1">
      <alignment horizontal="center" vertical="center"/>
      <protection hidden="1"/>
    </xf>
    <xf numFmtId="1" fontId="46" fillId="4" borderId="3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31" fillId="0" borderId="3" xfId="0" applyFont="1" applyFill="1" applyBorder="1" applyAlignment="1" applyProtection="1">
      <alignment horizontal="center" vertical="center"/>
      <protection hidden="1"/>
    </xf>
    <xf numFmtId="0" fontId="3" fillId="6" borderId="46" xfId="0" applyFont="1" applyFill="1" applyBorder="1" applyAlignment="1" applyProtection="1">
      <alignment horizontal="center" vertical="center" wrapText="1"/>
      <protection hidden="1"/>
    </xf>
    <xf numFmtId="0" fontId="31" fillId="0" borderId="30" xfId="0" applyFont="1" applyFill="1" applyBorder="1" applyAlignment="1" applyProtection="1">
      <alignment horizontal="center" vertical="center"/>
      <protection hidden="1"/>
    </xf>
    <xf numFmtId="0" fontId="31" fillId="0" borderId="5" xfId="0" applyFont="1" applyFill="1" applyBorder="1" applyAlignment="1" applyProtection="1">
      <alignment horizontal="center" vertical="center"/>
      <protection hidden="1"/>
    </xf>
    <xf numFmtId="0" fontId="3" fillId="12" borderId="46" xfId="0" applyFont="1" applyFill="1" applyBorder="1" applyAlignment="1" applyProtection="1">
      <alignment horizontal="center" vertical="center" wrapText="1"/>
      <protection hidden="1"/>
    </xf>
    <xf numFmtId="0" fontId="31" fillId="0" borderId="4" xfId="0" applyFont="1" applyFill="1" applyBorder="1" applyAlignment="1" applyProtection="1">
      <alignment horizontal="center" vertical="center"/>
      <protection hidden="1"/>
    </xf>
    <xf numFmtId="0" fontId="3" fillId="11" borderId="46" xfId="0" applyFont="1" applyFill="1" applyBorder="1" applyAlignment="1" applyProtection="1">
      <alignment horizontal="center" vertical="center" wrapText="1"/>
      <protection hidden="1"/>
    </xf>
    <xf numFmtId="0" fontId="3" fillId="10" borderId="46" xfId="0" applyFont="1" applyFill="1" applyBorder="1" applyAlignment="1" applyProtection="1">
      <alignment horizontal="center" vertical="center" wrapText="1"/>
      <protection hidden="1"/>
    </xf>
    <xf numFmtId="0" fontId="3" fillId="9" borderId="46" xfId="0" applyFont="1" applyFill="1" applyBorder="1" applyAlignment="1" applyProtection="1">
      <alignment horizontal="center" vertical="center" wrapText="1"/>
      <protection hidden="1"/>
    </xf>
    <xf numFmtId="0" fontId="3" fillId="8" borderId="46" xfId="0" applyFont="1" applyFill="1" applyBorder="1" applyAlignment="1" applyProtection="1">
      <alignment horizontal="center" vertical="center" wrapText="1"/>
      <protection hidden="1"/>
    </xf>
    <xf numFmtId="0" fontId="3" fillId="5" borderId="46" xfId="0" applyFont="1" applyFill="1" applyBorder="1" applyAlignment="1" applyProtection="1">
      <alignment horizontal="center" vertical="center" wrapText="1"/>
      <protection hidden="1"/>
    </xf>
    <xf numFmtId="0" fontId="3" fillId="2" borderId="46" xfId="0" applyFont="1" applyFill="1" applyBorder="1" applyAlignment="1" applyProtection="1">
      <alignment horizontal="center" vertical="center" wrapText="1"/>
      <protection hidden="1"/>
    </xf>
    <xf numFmtId="0" fontId="3" fillId="3" borderId="4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textRotation="90"/>
      <protection hidden="1"/>
    </xf>
    <xf numFmtId="0" fontId="5" fillId="0" borderId="25" xfId="0" applyFont="1" applyFill="1" applyBorder="1" applyAlignment="1" applyProtection="1">
      <alignment horizontal="center" vertical="center" textRotation="90"/>
      <protection hidden="1"/>
    </xf>
    <xf numFmtId="0" fontId="1" fillId="6" borderId="46" xfId="0" applyFont="1" applyFill="1" applyBorder="1" applyAlignment="1" applyProtection="1">
      <alignment horizontal="center" vertical="center" textRotation="90"/>
      <protection hidden="1"/>
    </xf>
    <xf numFmtId="0" fontId="5" fillId="0" borderId="37" xfId="0" applyFont="1" applyFill="1" applyBorder="1" applyAlignment="1" applyProtection="1">
      <alignment horizontal="center" vertical="center" textRotation="90"/>
      <protection hidden="1"/>
    </xf>
    <xf numFmtId="0" fontId="5" fillId="0" borderId="48" xfId="0" applyFont="1" applyFill="1" applyBorder="1" applyAlignment="1" applyProtection="1">
      <alignment horizontal="center" vertical="center" textRotation="90"/>
      <protection hidden="1"/>
    </xf>
    <xf numFmtId="0" fontId="1" fillId="12" borderId="46" xfId="0" applyFont="1" applyFill="1" applyBorder="1" applyAlignment="1" applyProtection="1">
      <alignment horizontal="center" vertical="center" textRotation="90"/>
      <protection hidden="1"/>
    </xf>
    <xf numFmtId="0" fontId="5" fillId="0" borderId="9" xfId="0" applyFont="1" applyFill="1" applyBorder="1" applyAlignment="1" applyProtection="1">
      <alignment horizontal="center" vertical="center" textRotation="90"/>
      <protection hidden="1"/>
    </xf>
    <xf numFmtId="0" fontId="1" fillId="11" borderId="46" xfId="0" applyFont="1" applyFill="1" applyBorder="1" applyAlignment="1" applyProtection="1">
      <alignment horizontal="center" vertical="center" textRotation="90"/>
      <protection hidden="1"/>
    </xf>
    <xf numFmtId="0" fontId="5" fillId="0" borderId="49" xfId="0" applyFont="1" applyFill="1" applyBorder="1" applyAlignment="1" applyProtection="1">
      <alignment horizontal="center" vertical="center" textRotation="90"/>
      <protection hidden="1"/>
    </xf>
    <xf numFmtId="0" fontId="1" fillId="10" borderId="46" xfId="0" applyFont="1" applyFill="1" applyBorder="1" applyAlignment="1" applyProtection="1">
      <alignment horizontal="center" vertical="center" textRotation="90"/>
      <protection hidden="1"/>
    </xf>
    <xf numFmtId="0" fontId="1" fillId="9" borderId="46" xfId="0" applyFont="1" applyFill="1" applyBorder="1" applyAlignment="1" applyProtection="1">
      <alignment horizontal="center" vertical="center" textRotation="90"/>
      <protection hidden="1"/>
    </xf>
    <xf numFmtId="0" fontId="1" fillId="8" borderId="46" xfId="0" applyFont="1" applyFill="1" applyBorder="1" applyAlignment="1" applyProtection="1">
      <alignment horizontal="center" vertical="center" textRotation="90"/>
      <protection hidden="1"/>
    </xf>
    <xf numFmtId="0" fontId="1" fillId="5" borderId="46" xfId="0" applyFont="1" applyFill="1" applyBorder="1" applyAlignment="1" applyProtection="1">
      <alignment horizontal="center" vertical="center" textRotation="90"/>
      <protection hidden="1"/>
    </xf>
    <xf numFmtId="0" fontId="1" fillId="2" borderId="46" xfId="0" applyFont="1" applyFill="1" applyBorder="1" applyAlignment="1" applyProtection="1">
      <alignment horizontal="center" vertical="center" textRotation="90"/>
      <protection hidden="1"/>
    </xf>
    <xf numFmtId="0" fontId="1" fillId="3" borderId="46" xfId="0" applyFont="1" applyFill="1" applyBorder="1" applyAlignment="1" applyProtection="1">
      <alignment horizontal="center" vertical="center" textRotation="90"/>
      <protection hidden="1"/>
    </xf>
    <xf numFmtId="0" fontId="12" fillId="0" borderId="50" xfId="0" applyFont="1" applyBorder="1" applyAlignment="1" applyProtection="1">
      <alignment horizontal="center" vertical="center" wrapText="1"/>
      <protection hidden="1"/>
    </xf>
    <xf numFmtId="0" fontId="36" fillId="0" borderId="19" xfId="0" applyFont="1" applyBorder="1" applyAlignment="1" applyProtection="1">
      <alignment horizontal="center" vertical="center"/>
      <protection hidden="1"/>
    </xf>
    <xf numFmtId="1" fontId="36" fillId="0" borderId="51" xfId="0" applyNumberFormat="1" applyFont="1" applyFill="1" applyBorder="1" applyAlignment="1" applyProtection="1">
      <alignment horizontal="center" vertical="center"/>
      <protection hidden="1"/>
    </xf>
    <xf numFmtId="1" fontId="6" fillId="6" borderId="50" xfId="0" applyNumberFormat="1" applyFont="1" applyFill="1" applyBorder="1" applyAlignment="1" applyProtection="1">
      <alignment horizontal="center" vertical="center"/>
      <protection hidden="1"/>
    </xf>
    <xf numFmtId="0" fontId="36" fillId="0" borderId="52" xfId="0" applyFont="1" applyFill="1" applyBorder="1" applyAlignment="1" applyProtection="1">
      <alignment horizontal="center" vertical="center"/>
      <protection hidden="1"/>
    </xf>
    <xf numFmtId="0" fontId="36" fillId="0" borderId="19" xfId="0" applyFont="1" applyFill="1" applyBorder="1" applyAlignment="1" applyProtection="1">
      <alignment horizontal="center" vertical="center"/>
      <protection hidden="1"/>
    </xf>
    <xf numFmtId="1" fontId="36" fillId="0" borderId="53" xfId="0" applyNumberFormat="1" applyFont="1" applyFill="1" applyBorder="1" applyAlignment="1" applyProtection="1">
      <alignment horizontal="center" vertical="center"/>
      <protection hidden="1"/>
    </xf>
    <xf numFmtId="1" fontId="6" fillId="12" borderId="50" xfId="0" applyNumberFormat="1" applyFont="1" applyFill="1" applyBorder="1" applyAlignment="1" applyProtection="1">
      <alignment horizontal="center" vertical="center"/>
      <protection hidden="1"/>
    </xf>
    <xf numFmtId="1" fontId="6" fillId="11" borderId="50" xfId="0" applyNumberFormat="1" applyFont="1" applyFill="1" applyBorder="1" applyAlignment="1" applyProtection="1">
      <alignment horizontal="center" vertical="center"/>
      <protection hidden="1"/>
    </xf>
    <xf numFmtId="1" fontId="6" fillId="10" borderId="50" xfId="0" applyNumberFormat="1" applyFont="1" applyFill="1" applyBorder="1" applyAlignment="1" applyProtection="1">
      <alignment horizontal="center" vertical="center"/>
      <protection hidden="1"/>
    </xf>
    <xf numFmtId="1" fontId="6" fillId="9" borderId="50" xfId="0" applyNumberFormat="1" applyFont="1" applyFill="1" applyBorder="1" applyAlignment="1" applyProtection="1">
      <alignment horizontal="center" vertical="center"/>
      <protection hidden="1"/>
    </xf>
    <xf numFmtId="1" fontId="6" fillId="8" borderId="50" xfId="0" applyNumberFormat="1" applyFont="1" applyFill="1" applyBorder="1" applyAlignment="1" applyProtection="1">
      <alignment horizontal="center" vertical="center"/>
      <protection hidden="1"/>
    </xf>
    <xf numFmtId="1" fontId="6" fillId="5" borderId="50" xfId="0" applyNumberFormat="1" applyFont="1" applyFill="1" applyBorder="1" applyAlignment="1" applyProtection="1">
      <alignment horizontal="center" vertical="center"/>
      <protection hidden="1"/>
    </xf>
    <xf numFmtId="1" fontId="6" fillId="2" borderId="50" xfId="0" applyNumberFormat="1" applyFont="1" applyFill="1" applyBorder="1" applyAlignment="1" applyProtection="1">
      <alignment horizontal="center" vertical="center"/>
      <protection hidden="1"/>
    </xf>
    <xf numFmtId="1" fontId="41" fillId="3" borderId="50" xfId="0" applyNumberFormat="1" applyFont="1" applyFill="1" applyBorder="1" applyAlignment="1" applyProtection="1">
      <alignment horizontal="center" vertical="center"/>
      <protection hidden="1"/>
    </xf>
    <xf numFmtId="0" fontId="12" fillId="0" borderId="54" xfId="0" applyFont="1" applyBorder="1" applyAlignment="1" applyProtection="1">
      <alignment horizontal="center" vertical="center" wrapText="1"/>
      <protection hidden="1"/>
    </xf>
    <xf numFmtId="0" fontId="36" fillId="0" borderId="1" xfId="0" applyFont="1" applyBorder="1" applyAlignment="1" applyProtection="1">
      <alignment horizontal="center" vertical="center"/>
      <protection hidden="1"/>
    </xf>
    <xf numFmtId="1" fontId="36" fillId="0" borderId="11" xfId="0" applyNumberFormat="1" applyFont="1" applyFill="1" applyBorder="1" applyAlignment="1" applyProtection="1">
      <alignment horizontal="center" vertical="center"/>
      <protection hidden="1"/>
    </xf>
    <xf numFmtId="1" fontId="6" fillId="6" borderId="54" xfId="0" applyNumberFormat="1" applyFont="1" applyFill="1" applyBorder="1" applyAlignment="1" applyProtection="1">
      <alignment horizontal="center" vertical="center"/>
      <protection hidden="1"/>
    </xf>
    <xf numFmtId="0" fontId="36" fillId="0" borderId="31" xfId="0" applyFont="1" applyFill="1" applyBorder="1" applyAlignment="1" applyProtection="1">
      <alignment horizontal="center" vertical="center"/>
      <protection hidden="1"/>
    </xf>
    <xf numFmtId="0" fontId="36" fillId="0" borderId="1" xfId="0" applyFont="1" applyFill="1" applyBorder="1" applyAlignment="1" applyProtection="1">
      <alignment horizontal="center" vertical="center"/>
      <protection hidden="1"/>
    </xf>
    <xf numFmtId="1" fontId="36" fillId="0" borderId="35" xfId="0" applyNumberFormat="1" applyFont="1" applyFill="1" applyBorder="1" applyAlignment="1" applyProtection="1">
      <alignment horizontal="center" vertical="center"/>
      <protection hidden="1"/>
    </xf>
    <xf numFmtId="1" fontId="6" fillId="12" borderId="54" xfId="0" applyNumberFormat="1" applyFont="1" applyFill="1" applyBorder="1" applyAlignment="1" applyProtection="1">
      <alignment horizontal="center" vertical="center"/>
      <protection hidden="1"/>
    </xf>
    <xf numFmtId="1" fontId="6" fillId="11" borderId="54" xfId="0" applyNumberFormat="1" applyFont="1" applyFill="1" applyBorder="1" applyAlignment="1" applyProtection="1">
      <alignment horizontal="center" vertical="center"/>
      <protection hidden="1"/>
    </xf>
    <xf numFmtId="1" fontId="6" fillId="10" borderId="54" xfId="0" applyNumberFormat="1" applyFont="1" applyFill="1" applyBorder="1" applyAlignment="1" applyProtection="1">
      <alignment horizontal="center" vertical="center"/>
      <protection hidden="1"/>
    </xf>
    <xf numFmtId="1" fontId="6" fillId="9" borderId="54" xfId="0" applyNumberFormat="1" applyFont="1" applyFill="1" applyBorder="1" applyAlignment="1" applyProtection="1">
      <alignment horizontal="center" vertical="center"/>
      <protection hidden="1"/>
    </xf>
    <xf numFmtId="1" fontId="6" fillId="8" borderId="54" xfId="0" applyNumberFormat="1" applyFont="1" applyFill="1" applyBorder="1" applyAlignment="1" applyProtection="1">
      <alignment horizontal="center" vertical="center"/>
      <protection hidden="1"/>
    </xf>
    <xf numFmtId="1" fontId="6" fillId="5" borderId="54" xfId="0" applyNumberFormat="1" applyFont="1" applyFill="1" applyBorder="1" applyAlignment="1" applyProtection="1">
      <alignment horizontal="center" vertical="center"/>
      <protection hidden="1"/>
    </xf>
    <xf numFmtId="1" fontId="6" fillId="2" borderId="54" xfId="0" applyNumberFormat="1" applyFont="1" applyFill="1" applyBorder="1" applyAlignment="1" applyProtection="1">
      <alignment horizontal="center" vertical="center"/>
      <protection hidden="1"/>
    </xf>
    <xf numFmtId="1" fontId="41" fillId="3" borderId="54" xfId="0" applyNumberFormat="1" applyFont="1" applyFill="1" applyBorder="1" applyAlignment="1" applyProtection="1">
      <alignment horizontal="center" vertical="center"/>
      <protection hidden="1"/>
    </xf>
    <xf numFmtId="1" fontId="41" fillId="10" borderId="54" xfId="0" applyNumberFormat="1" applyFont="1" applyFill="1" applyBorder="1" applyAlignment="1" applyProtection="1">
      <alignment horizontal="center" vertical="center"/>
      <protection hidden="1"/>
    </xf>
    <xf numFmtId="1" fontId="41" fillId="12" borderId="54" xfId="0" applyNumberFormat="1" applyFont="1" applyFill="1" applyBorder="1" applyAlignment="1" applyProtection="1">
      <alignment horizontal="center" vertical="center"/>
      <protection hidden="1"/>
    </xf>
    <xf numFmtId="1" fontId="41" fillId="11" borderId="54" xfId="0" applyNumberFormat="1" applyFont="1" applyFill="1" applyBorder="1" applyAlignment="1" applyProtection="1">
      <alignment horizontal="center" vertical="center"/>
      <protection hidden="1"/>
    </xf>
    <xf numFmtId="1" fontId="41" fillId="9" borderId="54" xfId="0" applyNumberFormat="1" applyFont="1" applyFill="1" applyBorder="1" applyAlignment="1" applyProtection="1">
      <alignment horizontal="center" vertical="center"/>
      <protection hidden="1"/>
    </xf>
    <xf numFmtId="0" fontId="12" fillId="0" borderId="55" xfId="0" applyFont="1" applyBorder="1" applyAlignment="1" applyProtection="1">
      <alignment horizontal="center" vertical="center" wrapText="1"/>
      <protection hidden="1"/>
    </xf>
    <xf numFmtId="0" fontId="36" fillId="0" borderId="12" xfId="0" applyFont="1" applyBorder="1" applyAlignment="1" applyProtection="1">
      <alignment horizontal="center" vertical="center"/>
      <protection hidden="1"/>
    </xf>
    <xf numFmtId="1" fontId="36" fillId="0" borderId="14" xfId="0" applyNumberFormat="1" applyFont="1" applyFill="1" applyBorder="1" applyAlignment="1" applyProtection="1">
      <alignment horizontal="center" vertical="center"/>
      <protection hidden="1"/>
    </xf>
    <xf numFmtId="1" fontId="41" fillId="6" borderId="55" xfId="0" applyNumberFormat="1" applyFont="1" applyFill="1" applyBorder="1" applyAlignment="1" applyProtection="1">
      <alignment horizontal="center" vertical="center"/>
      <protection hidden="1"/>
    </xf>
    <xf numFmtId="0" fontId="36" fillId="0" borderId="23" xfId="0" applyFont="1" applyFill="1" applyBorder="1" applyAlignment="1" applyProtection="1">
      <alignment horizontal="center" vertical="center"/>
      <protection hidden="1"/>
    </xf>
    <xf numFmtId="0" fontId="36" fillId="0" borderId="13" xfId="0" applyFont="1" applyFill="1" applyBorder="1" applyAlignment="1" applyProtection="1">
      <alignment horizontal="center" vertical="center"/>
      <protection hidden="1"/>
    </xf>
    <xf numFmtId="1" fontId="36" fillId="0" borderId="34" xfId="0" applyNumberFormat="1" applyFont="1" applyFill="1" applyBorder="1" applyAlignment="1" applyProtection="1">
      <alignment horizontal="center" vertical="center"/>
      <protection hidden="1"/>
    </xf>
    <xf numFmtId="1" fontId="6" fillId="10" borderId="55" xfId="0" applyNumberFormat="1" applyFont="1" applyFill="1" applyBorder="1" applyAlignment="1" applyProtection="1">
      <alignment horizontal="center" vertical="center"/>
      <protection hidden="1"/>
    </xf>
    <xf numFmtId="1" fontId="41" fillId="8" borderId="55" xfId="0" applyNumberFormat="1" applyFont="1" applyFill="1" applyBorder="1" applyAlignment="1" applyProtection="1">
      <alignment horizontal="center" vertical="center"/>
      <protection hidden="1"/>
    </xf>
    <xf numFmtId="1" fontId="41" fillId="5" borderId="55" xfId="0" applyNumberFormat="1" applyFont="1" applyFill="1" applyBorder="1" applyAlignment="1" applyProtection="1">
      <alignment horizontal="center" vertical="center"/>
      <protection hidden="1"/>
    </xf>
    <xf numFmtId="1" fontId="41" fillId="2" borderId="55" xfId="0" applyNumberFormat="1" applyFont="1" applyFill="1" applyBorder="1" applyAlignment="1" applyProtection="1">
      <alignment horizontal="center" vertical="center"/>
      <protection hidden="1"/>
    </xf>
    <xf numFmtId="1" fontId="36" fillId="0" borderId="16" xfId="0" applyNumberFormat="1" applyFont="1" applyFill="1" applyBorder="1" applyAlignment="1" applyProtection="1">
      <alignment horizontal="center" vertical="center"/>
      <protection hidden="1"/>
    </xf>
    <xf numFmtId="1" fontId="41" fillId="3" borderId="47" xfId="0" applyNumberFormat="1" applyFont="1" applyFill="1" applyBorder="1" applyAlignment="1" applyProtection="1">
      <alignment horizontal="center" vertical="center"/>
      <protection hidden="1"/>
    </xf>
    <xf numFmtId="0" fontId="49" fillId="0" borderId="0" xfId="0" applyFont="1" applyProtection="1">
      <protection hidden="1"/>
    </xf>
    <xf numFmtId="0" fontId="48" fillId="0" borderId="0" xfId="0" applyFont="1" applyFill="1" applyBorder="1" applyProtection="1">
      <protection hidden="1"/>
    </xf>
    <xf numFmtId="0" fontId="47" fillId="0" borderId="0" xfId="0" applyFont="1" applyFill="1" applyBorder="1" applyAlignment="1" applyProtection="1">
      <alignment horizontal="center"/>
      <protection hidden="1"/>
    </xf>
    <xf numFmtId="47" fontId="48" fillId="0" borderId="0" xfId="0" applyNumberFormat="1" applyFont="1" applyFill="1" applyBorder="1" applyProtection="1">
      <protection hidden="1"/>
    </xf>
    <xf numFmtId="164" fontId="48" fillId="0" borderId="0" xfId="0" applyNumberFormat="1" applyFont="1" applyFill="1" applyBorder="1" applyProtection="1">
      <protection hidden="1"/>
    </xf>
    <xf numFmtId="0" fontId="50" fillId="0" borderId="1" xfId="0" applyFont="1" applyFill="1" applyBorder="1" applyAlignment="1" applyProtection="1">
      <alignment horizontal="center" vertical="center"/>
      <protection hidden="1"/>
    </xf>
    <xf numFmtId="0" fontId="51" fillId="0" borderId="1" xfId="0" applyFont="1" applyFill="1" applyBorder="1" applyAlignment="1" applyProtection="1">
      <alignment horizontal="center" vertical="center"/>
      <protection hidden="1"/>
    </xf>
    <xf numFmtId="0" fontId="52" fillId="0" borderId="1" xfId="0" applyFont="1" applyFill="1" applyBorder="1" applyAlignment="1" applyProtection="1">
      <alignment horizontal="center" vertical="center"/>
      <protection hidden="1"/>
    </xf>
    <xf numFmtId="0" fontId="53" fillId="0" borderId="1" xfId="0" applyFont="1" applyFill="1" applyBorder="1" applyAlignment="1" applyProtection="1">
      <alignment horizontal="center" vertical="center"/>
      <protection hidden="1"/>
    </xf>
    <xf numFmtId="0" fontId="54" fillId="0" borderId="1" xfId="0" applyFont="1" applyFill="1" applyBorder="1" applyAlignment="1" applyProtection="1">
      <alignment horizontal="center" vertical="center"/>
      <protection hidden="1"/>
    </xf>
    <xf numFmtId="0" fontId="55" fillId="0" borderId="1" xfId="0" applyFont="1" applyFill="1" applyBorder="1" applyAlignment="1" applyProtection="1">
      <alignment horizontal="center" vertical="center"/>
      <protection hidden="1"/>
    </xf>
    <xf numFmtId="1" fontId="56" fillId="6" borderId="54" xfId="0" applyNumberFormat="1" applyFont="1" applyFill="1" applyBorder="1" applyAlignment="1" applyProtection="1">
      <alignment horizontal="center" vertical="center"/>
      <protection hidden="1"/>
    </xf>
    <xf numFmtId="1" fontId="56" fillId="12" borderId="55" xfId="0" applyNumberFormat="1" applyFont="1" applyFill="1" applyBorder="1" applyAlignment="1" applyProtection="1">
      <alignment horizontal="center" vertical="center"/>
      <protection hidden="1"/>
    </xf>
    <xf numFmtId="1" fontId="56" fillId="11" borderId="54" xfId="0" applyNumberFormat="1" applyFont="1" applyFill="1" applyBorder="1" applyAlignment="1" applyProtection="1">
      <alignment horizontal="center" vertical="center"/>
      <protection hidden="1"/>
    </xf>
    <xf numFmtId="1" fontId="56" fillId="10" borderId="54" xfId="0" applyNumberFormat="1" applyFont="1" applyFill="1" applyBorder="1" applyAlignment="1" applyProtection="1">
      <alignment horizontal="center" vertical="center"/>
      <protection hidden="1"/>
    </xf>
    <xf numFmtId="1" fontId="56" fillId="9" borderId="55" xfId="0" applyNumberFormat="1" applyFont="1" applyFill="1" applyBorder="1" applyAlignment="1" applyProtection="1">
      <alignment horizontal="center" vertical="center"/>
      <protection hidden="1"/>
    </xf>
    <xf numFmtId="1" fontId="56" fillId="8" borderId="54" xfId="0" applyNumberFormat="1" applyFont="1" applyFill="1" applyBorder="1" applyAlignment="1" applyProtection="1">
      <alignment horizontal="center" vertical="center"/>
      <protection hidden="1"/>
    </xf>
    <xf numFmtId="1" fontId="56" fillId="5" borderId="54" xfId="0" applyNumberFormat="1" applyFont="1" applyFill="1" applyBorder="1" applyAlignment="1" applyProtection="1">
      <alignment horizontal="center" vertical="center"/>
      <protection hidden="1"/>
    </xf>
    <xf numFmtId="1" fontId="56" fillId="2" borderId="54" xfId="0" applyNumberFormat="1" applyFont="1" applyFill="1" applyBorder="1" applyAlignment="1" applyProtection="1">
      <alignment horizontal="center" vertical="center"/>
      <protection hidden="1"/>
    </xf>
    <xf numFmtId="1" fontId="56" fillId="3" borderId="54" xfId="0" applyNumberFormat="1" applyFont="1" applyFill="1" applyBorder="1" applyAlignment="1" applyProtection="1">
      <alignment horizontal="center" vertical="center"/>
      <protection hidden="1"/>
    </xf>
    <xf numFmtId="1" fontId="57" fillId="2" borderId="54" xfId="0" applyNumberFormat="1" applyFont="1" applyFill="1" applyBorder="1" applyAlignment="1" applyProtection="1">
      <alignment horizontal="center" vertical="center"/>
      <protection hidden="1"/>
    </xf>
    <xf numFmtId="1" fontId="57" fillId="5" borderId="54" xfId="0" applyNumberFormat="1" applyFont="1" applyFill="1" applyBorder="1" applyAlignment="1" applyProtection="1">
      <alignment horizontal="center" vertical="center"/>
      <protection hidden="1"/>
    </xf>
    <xf numFmtId="1" fontId="57" fillId="8" borderId="54" xfId="0" applyNumberFormat="1" applyFont="1" applyFill="1" applyBorder="1" applyAlignment="1" applyProtection="1">
      <alignment horizontal="center" vertical="center"/>
      <protection hidden="1"/>
    </xf>
    <xf numFmtId="1" fontId="57" fillId="9" borderId="54" xfId="0" applyNumberFormat="1" applyFont="1" applyFill="1" applyBorder="1" applyAlignment="1" applyProtection="1">
      <alignment horizontal="center" vertical="center"/>
      <protection hidden="1"/>
    </xf>
    <xf numFmtId="1" fontId="57" fillId="10" borderId="54" xfId="0" applyNumberFormat="1" applyFont="1" applyFill="1" applyBorder="1" applyAlignment="1" applyProtection="1">
      <alignment horizontal="center" vertical="center"/>
      <protection hidden="1"/>
    </xf>
    <xf numFmtId="1" fontId="57" fillId="11" borderId="55" xfId="0" applyNumberFormat="1" applyFont="1" applyFill="1" applyBorder="1" applyAlignment="1" applyProtection="1">
      <alignment horizontal="center" vertical="center"/>
      <protection hidden="1"/>
    </xf>
    <xf numFmtId="1" fontId="57" fillId="12" borderId="54" xfId="0" applyNumberFormat="1" applyFont="1" applyFill="1" applyBorder="1" applyAlignment="1" applyProtection="1">
      <alignment horizontal="center" vertical="center"/>
      <protection hidden="1"/>
    </xf>
    <xf numFmtId="1" fontId="57" fillId="6" borderId="54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Protection="1">
      <protection hidden="1"/>
    </xf>
    <xf numFmtId="47" fontId="0" fillId="0" borderId="0" xfId="0" applyNumberFormat="1" applyProtection="1">
      <protection hidden="1"/>
    </xf>
    <xf numFmtId="0" fontId="21" fillId="0" borderId="0" xfId="0" applyFont="1" applyProtection="1">
      <protection hidden="1"/>
    </xf>
    <xf numFmtId="0" fontId="1" fillId="7" borderId="5" xfId="0" applyFont="1" applyFill="1" applyBorder="1" applyAlignment="1" applyProtection="1">
      <alignment horizontal="center" vertical="center" textRotation="90" wrapText="1"/>
      <protection hidden="1"/>
    </xf>
    <xf numFmtId="1" fontId="28" fillId="7" borderId="53" xfId="0" applyNumberFormat="1" applyFont="1" applyFill="1" applyBorder="1" applyAlignment="1" applyProtection="1">
      <alignment horizontal="center" vertical="center"/>
      <protection hidden="1"/>
    </xf>
    <xf numFmtId="1" fontId="28" fillId="7" borderId="35" xfId="0" applyNumberFormat="1" applyFont="1" applyFill="1" applyBorder="1" applyAlignment="1" applyProtection="1">
      <alignment horizontal="center" vertical="center"/>
      <protection hidden="1"/>
    </xf>
    <xf numFmtId="1" fontId="40" fillId="7" borderId="34" xfId="0" applyNumberFormat="1" applyFont="1" applyFill="1" applyBorder="1" applyAlignment="1" applyProtection="1">
      <alignment horizontal="center" vertical="center"/>
      <protection hidden="1"/>
    </xf>
    <xf numFmtId="0" fontId="5" fillId="11" borderId="2" xfId="0" applyFont="1" applyFill="1" applyBorder="1" applyAlignment="1" applyProtection="1">
      <alignment horizontal="center" vertical="center" textRotation="90" wrapText="1"/>
      <protection hidden="1"/>
    </xf>
    <xf numFmtId="0" fontId="5" fillId="11" borderId="5" xfId="0" applyFont="1" applyFill="1" applyBorder="1" applyAlignment="1" applyProtection="1">
      <alignment horizontal="center" vertical="center" textRotation="90" wrapText="1"/>
      <protection hidden="1"/>
    </xf>
    <xf numFmtId="1" fontId="28" fillId="11" borderId="50" xfId="0" applyNumberFormat="1" applyFont="1" applyFill="1" applyBorder="1" applyAlignment="1" applyProtection="1">
      <alignment horizontal="center" vertical="center"/>
      <protection hidden="1"/>
    </xf>
    <xf numFmtId="1" fontId="38" fillId="11" borderId="54" xfId="0" applyNumberFormat="1" applyFont="1" applyFill="1" applyBorder="1" applyAlignment="1" applyProtection="1">
      <alignment horizontal="center" vertical="center"/>
      <protection hidden="1"/>
    </xf>
    <xf numFmtId="1" fontId="28" fillId="11" borderId="54" xfId="0" applyNumberFormat="1" applyFont="1" applyFill="1" applyBorder="1" applyAlignment="1" applyProtection="1">
      <alignment horizontal="center" vertical="center"/>
      <protection hidden="1"/>
    </xf>
    <xf numFmtId="1" fontId="39" fillId="11" borderId="54" xfId="0" applyNumberFormat="1" applyFont="1" applyFill="1" applyBorder="1" applyAlignment="1" applyProtection="1">
      <alignment horizontal="center" vertical="center"/>
      <protection hidden="1"/>
    </xf>
    <xf numFmtId="1" fontId="40" fillId="11" borderId="54" xfId="0" applyNumberFormat="1" applyFont="1" applyFill="1" applyBorder="1" applyAlignment="1" applyProtection="1">
      <alignment horizontal="center" vertical="center"/>
      <protection hidden="1"/>
    </xf>
    <xf numFmtId="1" fontId="39" fillId="11" borderId="55" xfId="0" applyNumberFormat="1" applyFont="1" applyFill="1" applyBorder="1" applyAlignment="1" applyProtection="1">
      <alignment horizontal="center" vertical="center"/>
      <protection hidden="1"/>
    </xf>
    <xf numFmtId="1" fontId="38" fillId="11" borderId="55" xfId="0" applyNumberFormat="1" applyFont="1" applyFill="1" applyBorder="1" applyAlignment="1" applyProtection="1">
      <alignment horizontal="center" vertical="center"/>
      <protection hidden="1"/>
    </xf>
    <xf numFmtId="0" fontId="1" fillId="10" borderId="5" xfId="0" applyFont="1" applyFill="1" applyBorder="1" applyAlignment="1" applyProtection="1">
      <alignment horizontal="center" vertical="center" textRotation="90"/>
      <protection hidden="1"/>
    </xf>
    <xf numFmtId="1" fontId="28" fillId="10" borderId="57" xfId="0" applyNumberFormat="1" applyFont="1" applyFill="1" applyBorder="1" applyAlignment="1" applyProtection="1">
      <alignment horizontal="center" vertical="center"/>
      <protection hidden="1"/>
    </xf>
    <xf numFmtId="1" fontId="40" fillId="10" borderId="59" xfId="0" applyNumberFormat="1" applyFont="1" applyFill="1" applyBorder="1" applyAlignment="1" applyProtection="1">
      <alignment horizontal="center" vertical="center"/>
      <protection hidden="1"/>
    </xf>
    <xf numFmtId="1" fontId="38" fillId="10" borderId="59" xfId="0" applyNumberFormat="1" applyFont="1" applyFill="1" applyBorder="1" applyAlignment="1" applyProtection="1">
      <alignment horizontal="center" vertical="center"/>
      <protection hidden="1"/>
    </xf>
    <xf numFmtId="1" fontId="28" fillId="10" borderId="60" xfId="0" applyNumberFormat="1" applyFont="1" applyFill="1" applyBorder="1" applyAlignment="1" applyProtection="1">
      <alignment horizontal="center" vertical="center"/>
      <protection hidden="1"/>
    </xf>
    <xf numFmtId="0" fontId="5" fillId="9" borderId="2" xfId="0" applyFont="1" applyFill="1" applyBorder="1" applyAlignment="1" applyProtection="1">
      <alignment horizontal="center" vertical="center" textRotation="90" wrapText="1"/>
      <protection hidden="1"/>
    </xf>
    <xf numFmtId="0" fontId="5" fillId="9" borderId="5" xfId="0" applyFont="1" applyFill="1" applyBorder="1" applyAlignment="1" applyProtection="1">
      <alignment horizontal="center" vertical="center" textRotation="90" wrapText="1"/>
      <protection hidden="1"/>
    </xf>
    <xf numFmtId="1" fontId="28" fillId="9" borderId="18" xfId="0" applyNumberFormat="1" applyFont="1" applyFill="1" applyBorder="1" applyAlignment="1" applyProtection="1">
      <alignment horizontal="center" vertical="center"/>
      <protection hidden="1"/>
    </xf>
    <xf numFmtId="1" fontId="28" fillId="9" borderId="58" xfId="0" applyNumberFormat="1" applyFont="1" applyFill="1" applyBorder="1" applyAlignment="1" applyProtection="1">
      <alignment horizontal="center" vertical="center"/>
      <protection hidden="1"/>
    </xf>
    <xf numFmtId="1" fontId="39" fillId="9" borderId="6" xfId="0" applyNumberFormat="1" applyFont="1" applyFill="1" applyBorder="1" applyAlignment="1" applyProtection="1">
      <alignment horizontal="center" vertical="center"/>
      <protection hidden="1"/>
    </xf>
    <xf numFmtId="1" fontId="28" fillId="9" borderId="59" xfId="0" applyNumberFormat="1" applyFont="1" applyFill="1" applyBorder="1" applyAlignment="1" applyProtection="1">
      <alignment horizontal="center" vertical="center"/>
      <protection hidden="1"/>
    </xf>
    <xf numFmtId="1" fontId="38" fillId="9" borderId="6" xfId="0" applyNumberFormat="1" applyFont="1" applyFill="1" applyBorder="1" applyAlignment="1" applyProtection="1">
      <alignment horizontal="center" vertical="center"/>
      <protection hidden="1"/>
    </xf>
    <xf numFmtId="1" fontId="39" fillId="9" borderId="59" xfId="0" applyNumberFormat="1" applyFont="1" applyFill="1" applyBorder="1" applyAlignment="1" applyProtection="1">
      <alignment horizontal="center" vertical="center"/>
      <protection hidden="1"/>
    </xf>
    <xf numFmtId="1" fontId="28" fillId="9" borderId="6" xfId="0" applyNumberFormat="1" applyFont="1" applyFill="1" applyBorder="1" applyAlignment="1" applyProtection="1">
      <alignment horizontal="center" vertical="center"/>
      <protection hidden="1"/>
    </xf>
    <xf numFmtId="1" fontId="40" fillId="9" borderId="59" xfId="0" applyNumberFormat="1" applyFont="1" applyFill="1" applyBorder="1" applyAlignment="1" applyProtection="1">
      <alignment horizontal="center" vertical="center"/>
      <protection hidden="1"/>
    </xf>
    <xf numFmtId="1" fontId="40" fillId="9" borderId="12" xfId="0" applyNumberFormat="1" applyFont="1" applyFill="1" applyBorder="1" applyAlignment="1" applyProtection="1">
      <alignment horizontal="center" vertical="center"/>
      <protection hidden="1"/>
    </xf>
    <xf numFmtId="1" fontId="38" fillId="9" borderId="60" xfId="0" applyNumberFormat="1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 textRotation="90"/>
      <protection hidden="1"/>
    </xf>
    <xf numFmtId="1" fontId="28" fillId="5" borderId="35" xfId="0" applyNumberFormat="1" applyFont="1" applyFill="1" applyBorder="1" applyAlignment="1" applyProtection="1">
      <alignment horizontal="center" vertical="center"/>
      <protection hidden="1"/>
    </xf>
    <xf numFmtId="1" fontId="38" fillId="5" borderId="35" xfId="0" applyNumberFormat="1" applyFont="1" applyFill="1" applyBorder="1" applyAlignment="1" applyProtection="1">
      <alignment horizontal="center" vertical="center"/>
      <protection hidden="1"/>
    </xf>
    <xf numFmtId="1" fontId="39" fillId="5" borderId="35" xfId="0" applyNumberFormat="1" applyFont="1" applyFill="1" applyBorder="1" applyAlignment="1" applyProtection="1">
      <alignment horizontal="center" vertical="center"/>
      <protection hidden="1"/>
    </xf>
    <xf numFmtId="1" fontId="40" fillId="5" borderId="34" xfId="0" applyNumberFormat="1" applyFont="1" applyFill="1" applyBorder="1" applyAlignment="1" applyProtection="1">
      <alignment horizontal="center" vertical="center"/>
      <protection hidden="1"/>
    </xf>
    <xf numFmtId="0" fontId="1" fillId="6" borderId="30" xfId="0" applyFont="1" applyFill="1" applyBorder="1" applyAlignment="1" applyProtection="1">
      <alignment horizontal="center" vertical="center" textRotation="90" wrapText="1"/>
      <protection hidden="1"/>
    </xf>
    <xf numFmtId="1" fontId="28" fillId="6" borderId="57" xfId="0" applyNumberFormat="1" applyFont="1" applyFill="1" applyBorder="1" applyAlignment="1" applyProtection="1">
      <alignment horizontal="center" vertical="center"/>
      <protection hidden="1"/>
    </xf>
    <xf numFmtId="1" fontId="38" fillId="6" borderId="57" xfId="0" applyNumberFormat="1" applyFont="1" applyFill="1" applyBorder="1" applyAlignment="1" applyProtection="1">
      <alignment horizontal="center" vertical="center"/>
      <protection hidden="1"/>
    </xf>
    <xf numFmtId="1" fontId="39" fillId="6" borderId="57" xfId="0" applyNumberFormat="1" applyFont="1" applyFill="1" applyBorder="1" applyAlignment="1" applyProtection="1">
      <alignment horizontal="center" vertical="center"/>
      <protection hidden="1"/>
    </xf>
    <xf numFmtId="1" fontId="40" fillId="6" borderId="60" xfId="0" applyNumberFormat="1" applyFont="1" applyFill="1" applyBorder="1" applyAlignment="1" applyProtection="1">
      <alignment horizontal="center" vertical="center"/>
      <protection hidden="1"/>
    </xf>
    <xf numFmtId="0" fontId="48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Alignment="1" applyProtection="1">
      <alignment horizontal="center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61" xfId="0" applyFont="1" applyFill="1" applyBorder="1" applyAlignment="1" applyProtection="1">
      <alignment horizontal="center" vertical="center"/>
      <protection hidden="1"/>
    </xf>
    <xf numFmtId="0" fontId="1" fillId="0" borderId="31" xfId="0" applyFont="1" applyFill="1" applyBorder="1" applyAlignment="1" applyProtection="1">
      <alignment horizontal="center" vertical="center"/>
      <protection hidden="1"/>
    </xf>
    <xf numFmtId="0" fontId="12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5" fillId="5" borderId="36" xfId="0" applyFont="1" applyFill="1" applyBorder="1" applyAlignment="1" applyProtection="1">
      <alignment horizontal="center" vertical="center" wrapText="1"/>
      <protection hidden="1"/>
    </xf>
    <xf numFmtId="0" fontId="5" fillId="7" borderId="39" xfId="0" applyFont="1" applyFill="1" applyBorder="1" applyAlignment="1" applyProtection="1">
      <alignment horizontal="center" vertical="center" wrapText="1"/>
      <protection hidden="1"/>
    </xf>
    <xf numFmtId="0" fontId="5" fillId="7" borderId="36" xfId="0" applyFont="1" applyFill="1" applyBorder="1" applyAlignment="1" applyProtection="1">
      <alignment horizontal="center" vertical="center" wrapText="1"/>
      <protection hidden="1"/>
    </xf>
    <xf numFmtId="0" fontId="5" fillId="7" borderId="5" xfId="0" applyFont="1" applyFill="1" applyBorder="1" applyAlignment="1" applyProtection="1">
      <alignment horizontal="center" vertical="center" wrapText="1"/>
      <protection hidden="1"/>
    </xf>
    <xf numFmtId="0" fontId="43" fillId="0" borderId="39" xfId="0" applyFont="1" applyBorder="1" applyAlignment="1" applyProtection="1">
      <alignment horizontal="center" vertical="center"/>
      <protection hidden="1"/>
    </xf>
    <xf numFmtId="0" fontId="43" fillId="0" borderId="36" xfId="0" applyFont="1" applyBorder="1" applyAlignment="1" applyProtection="1">
      <alignment horizontal="center" vertical="center"/>
      <protection hidden="1"/>
    </xf>
    <xf numFmtId="0" fontId="43" fillId="0" borderId="5" xfId="0" applyFont="1" applyBorder="1" applyAlignment="1" applyProtection="1">
      <alignment horizontal="center" vertical="center"/>
      <protection hidden="1"/>
    </xf>
    <xf numFmtId="0" fontId="1" fillId="3" borderId="40" xfId="0" applyFont="1" applyFill="1" applyBorder="1" applyAlignment="1" applyProtection="1">
      <alignment horizontal="center" vertical="center" wrapText="1"/>
      <protection hidden="1"/>
    </xf>
    <xf numFmtId="0" fontId="1" fillId="3" borderId="41" xfId="0" applyFont="1" applyFill="1" applyBorder="1" applyAlignment="1" applyProtection="1">
      <alignment horizontal="center" vertical="center" wrapText="1"/>
      <protection hidden="1"/>
    </xf>
    <xf numFmtId="0" fontId="1" fillId="3" borderId="42" xfId="0" applyFont="1" applyFill="1" applyBorder="1" applyAlignment="1" applyProtection="1">
      <alignment horizontal="center" vertical="center" wrapText="1"/>
      <protection hidden="1"/>
    </xf>
    <xf numFmtId="0" fontId="1" fillId="3" borderId="44" xfId="0" applyFont="1" applyFill="1" applyBorder="1" applyAlignment="1" applyProtection="1">
      <alignment horizontal="center" vertical="center" wrapText="1"/>
      <protection hidden="1"/>
    </xf>
    <xf numFmtId="0" fontId="1" fillId="3" borderId="29" xfId="0" applyFont="1" applyFill="1" applyBorder="1" applyAlignment="1" applyProtection="1">
      <alignment horizontal="center" vertical="center" wrapText="1"/>
      <protection hidden="1"/>
    </xf>
    <xf numFmtId="0" fontId="1" fillId="3" borderId="45" xfId="0" applyFont="1" applyFill="1" applyBorder="1" applyAlignment="1" applyProtection="1">
      <alignment horizontal="center" vertical="center" wrapText="1"/>
      <protection hidden="1"/>
    </xf>
    <xf numFmtId="0" fontId="12" fillId="0" borderId="38" xfId="0" applyFont="1" applyBorder="1" applyAlignment="1" applyProtection="1">
      <alignment horizontal="center" vertical="center" textRotation="255" wrapText="1"/>
      <protection hidden="1"/>
    </xf>
    <xf numFmtId="0" fontId="12" fillId="0" borderId="43" xfId="0" applyFont="1" applyBorder="1" applyAlignment="1" applyProtection="1">
      <alignment horizontal="center" vertical="center" textRotation="255" wrapText="1"/>
      <protection hidden="1"/>
    </xf>
    <xf numFmtId="0" fontId="12" fillId="0" borderId="47" xfId="0" applyFont="1" applyBorder="1" applyAlignment="1" applyProtection="1">
      <alignment horizontal="center" vertical="center" textRotation="255" wrapText="1"/>
      <protection hidden="1"/>
    </xf>
    <xf numFmtId="0" fontId="26" fillId="0" borderId="39" xfId="0" applyFont="1" applyBorder="1" applyAlignment="1" applyProtection="1">
      <alignment horizontal="center" vertical="center"/>
      <protection hidden="1"/>
    </xf>
    <xf numFmtId="0" fontId="26" fillId="0" borderId="36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5" fillId="6" borderId="39" xfId="0" applyFont="1" applyFill="1" applyBorder="1" applyAlignment="1" applyProtection="1">
      <alignment horizontal="center" vertical="center" wrapText="1"/>
      <protection hidden="1"/>
    </xf>
    <xf numFmtId="0" fontId="5" fillId="6" borderId="36" xfId="0" applyFont="1" applyFill="1" applyBorder="1" applyAlignment="1" applyProtection="1">
      <alignment horizontal="center" vertical="center" wrapText="1"/>
      <protection hidden="1"/>
    </xf>
    <xf numFmtId="0" fontId="5" fillId="6" borderId="5" xfId="0" applyFont="1" applyFill="1" applyBorder="1" applyAlignment="1" applyProtection="1">
      <alignment horizontal="center" vertical="center" wrapText="1"/>
      <protection hidden="1"/>
    </xf>
    <xf numFmtId="0" fontId="5" fillId="12" borderId="39" xfId="0" applyFont="1" applyFill="1" applyBorder="1" applyAlignment="1" applyProtection="1">
      <alignment horizontal="center" vertical="center" wrapText="1"/>
      <protection hidden="1"/>
    </xf>
    <xf numFmtId="0" fontId="5" fillId="12" borderId="36" xfId="0" applyFont="1" applyFill="1" applyBorder="1" applyAlignment="1" applyProtection="1">
      <alignment horizontal="center" vertical="center" wrapText="1"/>
      <protection hidden="1"/>
    </xf>
    <xf numFmtId="0" fontId="5" fillId="12" borderId="5" xfId="0" applyFont="1" applyFill="1" applyBorder="1" applyAlignment="1" applyProtection="1">
      <alignment horizontal="center" vertical="center" wrapText="1"/>
      <protection hidden="1"/>
    </xf>
    <xf numFmtId="0" fontId="5" fillId="11" borderId="39" xfId="0" applyFont="1" applyFill="1" applyBorder="1" applyAlignment="1" applyProtection="1">
      <alignment horizontal="center" vertical="center" wrapText="1"/>
      <protection hidden="1"/>
    </xf>
    <xf numFmtId="0" fontId="5" fillId="11" borderId="36" xfId="0" applyFont="1" applyFill="1" applyBorder="1" applyAlignment="1" applyProtection="1">
      <alignment horizontal="center" vertical="center" wrapText="1"/>
      <protection hidden="1"/>
    </xf>
    <xf numFmtId="0" fontId="5" fillId="11" borderId="5" xfId="0" applyFont="1" applyFill="1" applyBorder="1" applyAlignment="1" applyProtection="1">
      <alignment horizontal="center" vertical="center" wrapText="1"/>
      <protection hidden="1"/>
    </xf>
    <xf numFmtId="0" fontId="5" fillId="10" borderId="39" xfId="0" applyFont="1" applyFill="1" applyBorder="1" applyAlignment="1" applyProtection="1">
      <alignment horizontal="center" vertical="center" wrapText="1"/>
      <protection hidden="1"/>
    </xf>
    <xf numFmtId="0" fontId="5" fillId="10" borderId="36" xfId="0" applyFont="1" applyFill="1" applyBorder="1" applyAlignment="1" applyProtection="1">
      <alignment horizontal="center" vertical="center" wrapText="1"/>
      <protection hidden="1"/>
    </xf>
    <xf numFmtId="0" fontId="5" fillId="10" borderId="5" xfId="0" applyFont="1" applyFill="1" applyBorder="1" applyAlignment="1" applyProtection="1">
      <alignment horizontal="center" vertical="center" wrapText="1"/>
      <protection hidden="1"/>
    </xf>
    <xf numFmtId="0" fontId="5" fillId="9" borderId="39" xfId="0" applyFont="1" applyFill="1" applyBorder="1" applyAlignment="1" applyProtection="1">
      <alignment horizontal="center" vertical="center" wrapText="1"/>
      <protection hidden="1"/>
    </xf>
    <xf numFmtId="0" fontId="5" fillId="9" borderId="36" xfId="0" applyFont="1" applyFill="1" applyBorder="1" applyAlignment="1" applyProtection="1">
      <alignment horizontal="center" vertical="center" wrapText="1"/>
      <protection hidden="1"/>
    </xf>
    <xf numFmtId="0" fontId="5" fillId="9" borderId="5" xfId="0" applyFont="1" applyFill="1" applyBorder="1" applyAlignment="1" applyProtection="1">
      <alignment horizontal="center" vertical="center" wrapText="1"/>
      <protection hidden="1"/>
    </xf>
    <xf numFmtId="0" fontId="5" fillId="8" borderId="39" xfId="0" applyFont="1" applyFill="1" applyBorder="1" applyAlignment="1" applyProtection="1">
      <alignment horizontal="center" vertical="center" wrapText="1"/>
      <protection hidden="1"/>
    </xf>
    <xf numFmtId="0" fontId="5" fillId="8" borderId="36" xfId="0" applyFont="1" applyFill="1" applyBorder="1" applyAlignment="1" applyProtection="1">
      <alignment horizontal="center" vertical="center" wrapText="1"/>
      <protection hidden="1"/>
    </xf>
    <xf numFmtId="0" fontId="5" fillId="8" borderId="5" xfId="0" applyFont="1" applyFill="1" applyBorder="1" applyAlignment="1" applyProtection="1">
      <alignment horizontal="center" vertical="center" wrapText="1"/>
      <protection hidden="1"/>
    </xf>
    <xf numFmtId="0" fontId="23" fillId="0" borderId="39" xfId="0" applyFont="1" applyFill="1" applyBorder="1" applyAlignment="1" applyProtection="1">
      <alignment horizontal="center" vertical="center" wrapText="1"/>
      <protection hidden="1"/>
    </xf>
    <xf numFmtId="0" fontId="23" fillId="0" borderId="5" xfId="0" applyFont="1" applyFill="1" applyBorder="1" applyAlignment="1" applyProtection="1">
      <alignment horizontal="center" vertical="center" wrapText="1"/>
      <protection hidden="1"/>
    </xf>
    <xf numFmtId="0" fontId="1" fillId="6" borderId="39" xfId="0" applyFont="1" applyFill="1" applyBorder="1" applyAlignment="1" applyProtection="1">
      <alignment horizontal="center" vertical="center" wrapText="1"/>
      <protection hidden="1"/>
    </xf>
    <xf numFmtId="0" fontId="1" fillId="6" borderId="5" xfId="0" applyFont="1" applyFill="1" applyBorder="1" applyAlignment="1" applyProtection="1">
      <alignment horizontal="center" vertical="center" wrapText="1"/>
      <protection hidden="1"/>
    </xf>
    <xf numFmtId="0" fontId="31" fillId="5" borderId="40" xfId="0" applyFont="1" applyFill="1" applyBorder="1" applyAlignment="1" applyProtection="1">
      <alignment horizontal="center" vertical="center" wrapText="1"/>
      <protection hidden="1"/>
    </xf>
    <xf numFmtId="0" fontId="31" fillId="5" borderId="42" xfId="0" applyFont="1" applyFill="1" applyBorder="1" applyAlignment="1" applyProtection="1">
      <alignment horizontal="center" vertical="center" wrapText="1"/>
      <protection hidden="1"/>
    </xf>
    <xf numFmtId="0" fontId="31" fillId="5" borderId="44" xfId="0" applyFont="1" applyFill="1" applyBorder="1" applyAlignment="1" applyProtection="1">
      <alignment horizontal="center" vertical="center" wrapText="1"/>
      <protection hidden="1"/>
    </xf>
    <xf numFmtId="0" fontId="31" fillId="5" borderId="45" xfId="0" applyFont="1" applyFill="1" applyBorder="1" applyAlignment="1" applyProtection="1">
      <alignment horizontal="center" vertical="center" wrapText="1"/>
      <protection hidden="1"/>
    </xf>
    <xf numFmtId="0" fontId="3" fillId="6" borderId="39" xfId="0" applyFont="1" applyFill="1" applyBorder="1" applyAlignment="1" applyProtection="1">
      <alignment horizontal="center" vertical="center" wrapText="1"/>
      <protection hidden="1"/>
    </xf>
    <xf numFmtId="0" fontId="3" fillId="6" borderId="36" xfId="0" applyFont="1" applyFill="1" applyBorder="1" applyAlignment="1" applyProtection="1">
      <alignment horizontal="center" vertical="center" wrapText="1"/>
      <protection hidden="1"/>
    </xf>
    <xf numFmtId="0" fontId="3" fillId="6" borderId="5" xfId="0" applyFont="1" applyFill="1" applyBorder="1" applyAlignment="1" applyProtection="1">
      <alignment horizontal="center" vertical="center" wrapText="1"/>
      <protection hidden="1"/>
    </xf>
    <xf numFmtId="0" fontId="1" fillId="4" borderId="40" xfId="0" applyFont="1" applyFill="1" applyBorder="1" applyAlignment="1" applyProtection="1">
      <alignment horizontal="center" vertical="center" wrapText="1"/>
      <protection hidden="1"/>
    </xf>
    <xf numFmtId="0" fontId="1" fillId="4" borderId="42" xfId="0" applyFont="1" applyFill="1" applyBorder="1" applyAlignment="1" applyProtection="1">
      <alignment horizontal="center" vertical="center" wrapText="1"/>
      <protection hidden="1"/>
    </xf>
    <xf numFmtId="0" fontId="1" fillId="4" borderId="44" xfId="0" applyFont="1" applyFill="1" applyBorder="1" applyAlignment="1" applyProtection="1">
      <alignment horizontal="center" vertical="center" wrapText="1"/>
      <protection hidden="1"/>
    </xf>
    <xf numFmtId="0" fontId="1" fillId="4" borderId="45" xfId="0" applyFont="1" applyFill="1" applyBorder="1" applyAlignment="1" applyProtection="1">
      <alignment horizontal="center" vertical="center" wrapText="1"/>
      <protection hidden="1"/>
    </xf>
    <xf numFmtId="0" fontId="1" fillId="7" borderId="39" xfId="0" applyFont="1" applyFill="1" applyBorder="1" applyAlignment="1" applyProtection="1">
      <alignment horizontal="center" vertical="center" wrapText="1"/>
      <protection hidden="1"/>
    </xf>
    <xf numFmtId="0" fontId="1" fillId="7" borderId="5" xfId="0" applyFont="1" applyFill="1" applyBorder="1" applyAlignment="1" applyProtection="1">
      <alignment horizontal="center" vertical="center" wrapText="1"/>
      <protection hidden="1"/>
    </xf>
    <xf numFmtId="0" fontId="3" fillId="0" borderId="44" xfId="0" applyFont="1" applyFill="1" applyBorder="1" applyAlignment="1" applyProtection="1">
      <alignment horizontal="center" vertical="center" wrapText="1"/>
      <protection hidden="1"/>
    </xf>
    <xf numFmtId="0" fontId="3" fillId="0" borderId="29" xfId="0" applyFont="1" applyFill="1" applyBorder="1" applyAlignment="1" applyProtection="1">
      <alignment horizontal="center" vertical="center" wrapText="1"/>
      <protection hidden="1"/>
    </xf>
    <xf numFmtId="0" fontId="3" fillId="0" borderId="45" xfId="0" applyFont="1" applyFill="1" applyBorder="1" applyAlignment="1" applyProtection="1">
      <alignment horizontal="center" vertical="center" wrapText="1"/>
      <protection hidden="1"/>
    </xf>
    <xf numFmtId="0" fontId="3" fillId="0" borderId="39" xfId="0" applyFont="1" applyFill="1" applyBorder="1" applyAlignment="1" applyProtection="1">
      <alignment horizontal="center" vertical="center" wrapText="1"/>
      <protection hidden="1"/>
    </xf>
    <xf numFmtId="0" fontId="3" fillId="0" borderId="36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1" fillId="9" borderId="40" xfId="0" applyFont="1" applyFill="1" applyBorder="1" applyAlignment="1" applyProtection="1">
      <alignment horizontal="center" vertical="center" wrapText="1"/>
      <protection hidden="1"/>
    </xf>
    <xf numFmtId="0" fontId="31" fillId="9" borderId="42" xfId="0" applyFont="1" applyFill="1" applyBorder="1" applyAlignment="1" applyProtection="1">
      <alignment horizontal="center" vertical="center" wrapText="1"/>
      <protection hidden="1"/>
    </xf>
    <xf numFmtId="0" fontId="31" fillId="9" borderId="44" xfId="0" applyFont="1" applyFill="1" applyBorder="1" applyAlignment="1" applyProtection="1">
      <alignment horizontal="center" vertical="center" wrapText="1"/>
      <protection hidden="1"/>
    </xf>
    <xf numFmtId="0" fontId="31" fillId="9" borderId="45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center" vertical="center"/>
      <protection hidden="1"/>
    </xf>
    <xf numFmtId="0" fontId="33" fillId="0" borderId="0" xfId="0" applyFont="1" applyFill="1" applyAlignment="1" applyProtection="1">
      <alignment horizontal="center" vertical="center"/>
      <protection hidden="1"/>
    </xf>
    <xf numFmtId="0" fontId="1" fillId="0" borderId="38" xfId="0" applyFont="1" applyFill="1" applyBorder="1" applyAlignment="1" applyProtection="1">
      <alignment horizontal="center" vertical="center" textRotation="255"/>
      <protection hidden="1"/>
    </xf>
    <xf numFmtId="0" fontId="1" fillId="0" borderId="43" xfId="0" applyFont="1" applyFill="1" applyBorder="1" applyAlignment="1" applyProtection="1">
      <alignment horizontal="center" vertical="center" textRotation="255"/>
      <protection hidden="1"/>
    </xf>
    <xf numFmtId="0" fontId="1" fillId="0" borderId="47" xfId="0" applyFont="1" applyFill="1" applyBorder="1" applyAlignment="1" applyProtection="1">
      <alignment horizontal="center" vertical="center" textRotation="255"/>
      <protection hidden="1"/>
    </xf>
    <xf numFmtId="0" fontId="3" fillId="7" borderId="39" xfId="0" applyFont="1" applyFill="1" applyBorder="1" applyAlignment="1" applyProtection="1">
      <alignment horizontal="center" vertical="center" wrapText="1"/>
      <protection hidden="1"/>
    </xf>
    <xf numFmtId="0" fontId="3" fillId="7" borderId="36" xfId="0" applyFont="1" applyFill="1" applyBorder="1" applyAlignment="1" applyProtection="1">
      <alignment horizontal="center"/>
      <protection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31" fillId="11" borderId="40" xfId="0" applyFont="1" applyFill="1" applyBorder="1" applyAlignment="1" applyProtection="1">
      <alignment horizontal="center" vertical="center" wrapText="1"/>
      <protection hidden="1"/>
    </xf>
    <xf numFmtId="0" fontId="31" fillId="11" borderId="42" xfId="0" applyFont="1" applyFill="1" applyBorder="1" applyAlignment="1" applyProtection="1">
      <alignment horizontal="center" vertical="center" wrapText="1"/>
      <protection hidden="1"/>
    </xf>
    <xf numFmtId="0" fontId="31" fillId="11" borderId="44" xfId="0" applyFont="1" applyFill="1" applyBorder="1" applyAlignment="1" applyProtection="1">
      <alignment horizontal="center" vertical="center" wrapText="1"/>
      <protection hidden="1"/>
    </xf>
    <xf numFmtId="0" fontId="31" fillId="11" borderId="45" xfId="0" applyFont="1" applyFill="1" applyBorder="1" applyAlignment="1" applyProtection="1">
      <alignment horizontal="center" vertical="center" wrapText="1"/>
      <protection hidden="1"/>
    </xf>
    <xf numFmtId="0" fontId="31" fillId="10" borderId="39" xfId="0" applyFont="1" applyFill="1" applyBorder="1" applyAlignment="1" applyProtection="1">
      <alignment horizontal="center" vertical="center" wrapText="1"/>
      <protection hidden="1"/>
    </xf>
    <xf numFmtId="0" fontId="31" fillId="10" borderId="36" xfId="0" applyFont="1" applyFill="1" applyBorder="1" applyAlignment="1" applyProtection="1">
      <alignment horizontal="center" vertical="center" wrapText="1"/>
      <protection hidden="1"/>
    </xf>
    <xf numFmtId="0" fontId="31" fillId="10" borderId="5" xfId="0" applyFont="1" applyFill="1" applyBorder="1" applyAlignment="1" applyProtection="1">
      <alignment horizontal="center" vertical="center" wrapText="1"/>
      <protection hidden="1"/>
    </xf>
    <xf numFmtId="0" fontId="1" fillId="10" borderId="44" xfId="0" applyFont="1" applyFill="1" applyBorder="1" applyAlignment="1" applyProtection="1">
      <alignment horizontal="center" vertical="center" wrapText="1"/>
      <protection hidden="1"/>
    </xf>
    <xf numFmtId="0" fontId="1" fillId="10" borderId="45" xfId="0" applyFont="1" applyFill="1" applyBorder="1" applyAlignment="1" applyProtection="1">
      <alignment horizontal="center" vertical="center" wrapText="1"/>
      <protection hidden="1"/>
    </xf>
    <xf numFmtId="0" fontId="35" fillId="0" borderId="39" xfId="0" applyFont="1" applyFill="1" applyBorder="1" applyAlignment="1" applyProtection="1">
      <alignment horizontal="center" vertical="center" wrapText="1"/>
      <protection hidden="1"/>
    </xf>
    <xf numFmtId="0" fontId="35" fillId="0" borderId="5" xfId="0" applyFont="1" applyFill="1" applyBorder="1" applyAlignment="1" applyProtection="1">
      <alignment horizontal="center" vertical="center" wrapText="1"/>
      <protection hidden="1"/>
    </xf>
  </cellXfs>
  <cellStyles count="2">
    <cellStyle name="Денежный" xfId="1" builtinId="4"/>
    <cellStyle name="Обычный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55"/>
  <sheetViews>
    <sheetView topLeftCell="A34" workbookViewId="0">
      <selection activeCell="R75" sqref="R75"/>
    </sheetView>
  </sheetViews>
  <sheetFormatPr defaultColWidth="0" defaultRowHeight="15.05" zeroHeight="1" x14ac:dyDescent="0.3"/>
  <cols>
    <col min="1" max="1" width="4.6640625" style="284" bestFit="1" customWidth="1"/>
    <col min="2" max="2" width="5" style="284" bestFit="1" customWidth="1"/>
    <col min="3" max="3" width="5.6640625" style="284" bestFit="1" customWidth="1"/>
    <col min="4" max="4" width="7" style="284" bestFit="1" customWidth="1"/>
    <col min="5" max="5" width="5.44140625" style="284" bestFit="1" customWidth="1"/>
    <col min="6" max="6" width="6.6640625" style="284" bestFit="1" customWidth="1"/>
    <col min="7" max="7" width="8.6640625" style="284" bestFit="1" customWidth="1"/>
    <col min="8" max="8" width="5" style="284" bestFit="1" customWidth="1"/>
    <col min="9" max="9" width="4.109375" style="284" customWidth="1"/>
    <col min="10" max="10" width="4.6640625" style="284" bestFit="1" customWidth="1"/>
    <col min="11" max="11" width="5" style="284" bestFit="1" customWidth="1"/>
    <col min="12" max="12" width="5.33203125" style="284" bestFit="1" customWidth="1"/>
    <col min="13" max="13" width="7" style="284" bestFit="1" customWidth="1"/>
    <col min="14" max="14" width="5.44140625" style="284" bestFit="1" customWidth="1"/>
    <col min="15" max="15" width="6.33203125" style="284" bestFit="1" customWidth="1"/>
    <col min="16" max="16" width="8.33203125" style="284" bestFit="1" customWidth="1"/>
    <col min="17" max="17" width="5.44140625" style="284" bestFit="1" customWidth="1"/>
    <col min="18" max="18" width="9.109375" style="284" customWidth="1"/>
    <col min="19" max="16384" width="9.109375" style="284" hidden="1"/>
  </cols>
  <sheetData>
    <row r="1" spans="1:17" x14ac:dyDescent="0.3">
      <c r="A1" s="354" t="s">
        <v>0</v>
      </c>
      <c r="B1" s="354"/>
      <c r="C1" s="354"/>
      <c r="D1" s="354"/>
      <c r="E1" s="354"/>
      <c r="F1" s="354"/>
      <c r="G1" s="354"/>
      <c r="H1" s="354"/>
      <c r="J1" s="354" t="s">
        <v>1</v>
      </c>
      <c r="K1" s="354"/>
      <c r="L1" s="354"/>
      <c r="M1" s="354"/>
      <c r="N1" s="354"/>
      <c r="O1" s="354"/>
      <c r="P1" s="354"/>
      <c r="Q1" s="354"/>
    </row>
    <row r="2" spans="1:17" x14ac:dyDescent="0.3">
      <c r="A2" s="284" t="s">
        <v>2</v>
      </c>
      <c r="B2" s="284" t="s">
        <v>3</v>
      </c>
      <c r="C2" s="284" t="s">
        <v>4</v>
      </c>
      <c r="D2" s="284" t="s">
        <v>5</v>
      </c>
      <c r="E2" s="285" t="s">
        <v>6</v>
      </c>
      <c r="F2" s="284" t="s">
        <v>7</v>
      </c>
      <c r="G2" s="284" t="s">
        <v>8</v>
      </c>
      <c r="H2" s="285" t="s">
        <v>9</v>
      </c>
      <c r="J2" s="284" t="s">
        <v>2</v>
      </c>
      <c r="K2" s="284" t="s">
        <v>3</v>
      </c>
      <c r="L2" s="284" t="s">
        <v>10</v>
      </c>
      <c r="M2" s="284" t="s">
        <v>11</v>
      </c>
      <c r="N2" s="285" t="s">
        <v>6</v>
      </c>
      <c r="O2" s="284" t="s">
        <v>12</v>
      </c>
      <c r="P2" s="284" t="s">
        <v>13</v>
      </c>
      <c r="Q2" s="285" t="s">
        <v>6</v>
      </c>
    </row>
    <row r="3" spans="1:17" x14ac:dyDescent="0.3">
      <c r="A3" s="284">
        <v>0</v>
      </c>
      <c r="B3" s="284">
        <v>0</v>
      </c>
      <c r="C3" s="284">
        <v>0</v>
      </c>
      <c r="D3" s="284">
        <v>0</v>
      </c>
      <c r="E3" s="285">
        <v>0</v>
      </c>
      <c r="F3" s="284">
        <v>0</v>
      </c>
      <c r="G3" s="284">
        <v>0</v>
      </c>
      <c r="H3" s="285">
        <v>0</v>
      </c>
      <c r="J3" s="284">
        <v>0</v>
      </c>
      <c r="K3" s="284">
        <v>0</v>
      </c>
      <c r="L3" s="284">
        <v>0</v>
      </c>
      <c r="M3" s="284">
        <v>0</v>
      </c>
      <c r="N3" s="285">
        <v>0</v>
      </c>
      <c r="O3" s="284">
        <v>0</v>
      </c>
      <c r="P3" s="284">
        <v>0</v>
      </c>
      <c r="Q3" s="285">
        <v>0</v>
      </c>
    </row>
    <row r="4" spans="1:17" x14ac:dyDescent="0.3">
      <c r="A4" s="284">
        <v>4.0999999999999996</v>
      </c>
      <c r="B4" s="284">
        <v>7.1</v>
      </c>
      <c r="C4" s="284">
        <v>11.1</v>
      </c>
      <c r="D4" s="286">
        <v>1.4004629629629629E-3</v>
      </c>
      <c r="E4" s="285">
        <v>150</v>
      </c>
      <c r="F4" s="284">
        <v>230</v>
      </c>
      <c r="G4" s="284">
        <v>11</v>
      </c>
      <c r="H4" s="285">
        <v>1</v>
      </c>
      <c r="J4" s="284">
        <v>4.4000000000000004</v>
      </c>
      <c r="K4" s="287">
        <v>8</v>
      </c>
      <c r="L4" s="284">
        <v>13.1</v>
      </c>
      <c r="M4" s="286">
        <v>1.1921296296296296E-3</v>
      </c>
      <c r="N4" s="285">
        <v>150</v>
      </c>
      <c r="O4" s="284">
        <v>200</v>
      </c>
      <c r="P4" s="284">
        <v>6.5</v>
      </c>
      <c r="Q4" s="285">
        <v>1</v>
      </c>
    </row>
    <row r="5" spans="1:17" x14ac:dyDescent="0.3">
      <c r="D5" s="286">
        <v>1.4074074074074076E-3</v>
      </c>
      <c r="E5" s="285">
        <v>149</v>
      </c>
      <c r="F5" s="284">
        <v>235</v>
      </c>
      <c r="G5" s="284">
        <v>11.5</v>
      </c>
      <c r="H5" s="285">
        <v>2</v>
      </c>
      <c r="M5" s="286">
        <v>1.195601851851852E-3</v>
      </c>
      <c r="N5" s="285">
        <v>149</v>
      </c>
      <c r="O5" s="284">
        <v>205</v>
      </c>
      <c r="P5" s="284">
        <v>6.9</v>
      </c>
      <c r="Q5" s="285">
        <v>2</v>
      </c>
    </row>
    <row r="6" spans="1:17" x14ac:dyDescent="0.3">
      <c r="D6" s="286">
        <v>1.4166666666666668E-3</v>
      </c>
      <c r="E6" s="285">
        <v>148</v>
      </c>
      <c r="F6" s="284">
        <v>240</v>
      </c>
      <c r="G6" s="284">
        <v>12</v>
      </c>
      <c r="H6" s="285">
        <v>3</v>
      </c>
      <c r="K6" s="284">
        <v>8.1</v>
      </c>
      <c r="L6" s="284">
        <v>13.2</v>
      </c>
      <c r="M6" s="286">
        <v>1.2013888888888888E-3</v>
      </c>
      <c r="N6" s="285">
        <v>148</v>
      </c>
      <c r="O6" s="284">
        <v>210</v>
      </c>
      <c r="P6" s="284">
        <v>7.3</v>
      </c>
      <c r="Q6" s="285">
        <v>3</v>
      </c>
    </row>
    <row r="7" spans="1:17" x14ac:dyDescent="0.3">
      <c r="B7" s="284">
        <v>7.2</v>
      </c>
      <c r="C7" s="284">
        <v>11.2</v>
      </c>
      <c r="D7" s="286">
        <v>1.425925925925926E-3</v>
      </c>
      <c r="E7" s="285">
        <v>147</v>
      </c>
      <c r="F7" s="284">
        <v>245</v>
      </c>
      <c r="G7" s="284">
        <v>12.5</v>
      </c>
      <c r="H7" s="285">
        <v>4</v>
      </c>
      <c r="M7" s="286">
        <v>1.207175925925926E-3</v>
      </c>
      <c r="N7" s="285">
        <v>147</v>
      </c>
      <c r="O7" s="284">
        <v>215</v>
      </c>
      <c r="P7" s="284">
        <v>7.7</v>
      </c>
      <c r="Q7" s="285">
        <v>4</v>
      </c>
    </row>
    <row r="8" spans="1:17" x14ac:dyDescent="0.3">
      <c r="D8" s="286">
        <v>1.4351851851851854E-3</v>
      </c>
      <c r="E8" s="285">
        <v>146</v>
      </c>
      <c r="F8" s="284">
        <v>250</v>
      </c>
      <c r="G8" s="284">
        <v>13</v>
      </c>
      <c r="H8" s="285">
        <v>5</v>
      </c>
      <c r="K8" s="284">
        <v>8.1999999999999993</v>
      </c>
      <c r="L8" s="284">
        <v>13.3</v>
      </c>
      <c r="M8" s="286">
        <v>1.2129629629629628E-3</v>
      </c>
      <c r="N8" s="285">
        <v>146</v>
      </c>
      <c r="O8" s="284">
        <v>220</v>
      </c>
      <c r="P8" s="284">
        <v>8.1</v>
      </c>
      <c r="Q8" s="285">
        <v>5</v>
      </c>
    </row>
    <row r="9" spans="1:17" x14ac:dyDescent="0.3">
      <c r="A9" s="284">
        <v>4.2</v>
      </c>
      <c r="D9" s="286">
        <v>1.4444444444444444E-3</v>
      </c>
      <c r="E9" s="285">
        <v>145</v>
      </c>
      <c r="F9" s="284">
        <v>255</v>
      </c>
      <c r="G9" s="284">
        <v>13.5</v>
      </c>
      <c r="H9" s="285">
        <v>6</v>
      </c>
      <c r="J9" s="284">
        <v>4.5</v>
      </c>
      <c r="M9" s="286">
        <v>1.21875E-3</v>
      </c>
      <c r="N9" s="285">
        <v>145</v>
      </c>
      <c r="O9" s="284">
        <v>225</v>
      </c>
      <c r="P9" s="284">
        <v>8.5</v>
      </c>
      <c r="Q9" s="285">
        <v>6</v>
      </c>
    </row>
    <row r="10" spans="1:17" x14ac:dyDescent="0.3">
      <c r="B10" s="284">
        <v>7.3</v>
      </c>
      <c r="C10" s="284">
        <v>11.3</v>
      </c>
      <c r="D10" s="286">
        <v>1.4537037037037036E-3</v>
      </c>
      <c r="E10" s="285">
        <v>144</v>
      </c>
      <c r="F10" s="284">
        <v>260</v>
      </c>
      <c r="G10" s="284">
        <v>14</v>
      </c>
      <c r="H10" s="285">
        <v>7</v>
      </c>
      <c r="K10" s="284">
        <v>8.3000000000000007</v>
      </c>
      <c r="L10" s="284">
        <v>13.4</v>
      </c>
      <c r="M10" s="286">
        <v>1.224537037037037E-3</v>
      </c>
      <c r="N10" s="285">
        <v>144</v>
      </c>
      <c r="O10" s="284">
        <v>230</v>
      </c>
      <c r="P10" s="284">
        <v>8.9</v>
      </c>
      <c r="Q10" s="285">
        <v>7</v>
      </c>
    </row>
    <row r="11" spans="1:17" x14ac:dyDescent="0.3">
      <c r="D11" s="286">
        <v>1.4629629629629628E-3</v>
      </c>
      <c r="E11" s="285">
        <v>143</v>
      </c>
      <c r="F11" s="284">
        <v>265</v>
      </c>
      <c r="G11" s="284">
        <v>14.5</v>
      </c>
      <c r="H11" s="285">
        <v>8</v>
      </c>
      <c r="M11" s="286">
        <v>1.230324074074074E-3</v>
      </c>
      <c r="N11" s="285">
        <v>143</v>
      </c>
      <c r="O11" s="284">
        <v>235</v>
      </c>
      <c r="P11" s="284">
        <v>9.3000000000000007</v>
      </c>
      <c r="Q11" s="285">
        <v>8</v>
      </c>
    </row>
    <row r="12" spans="1:17" x14ac:dyDescent="0.3">
      <c r="D12" s="286">
        <v>1.4722222222222222E-3</v>
      </c>
      <c r="E12" s="285">
        <v>142</v>
      </c>
      <c r="F12" s="284">
        <v>270</v>
      </c>
      <c r="G12" s="284">
        <v>15</v>
      </c>
      <c r="H12" s="285">
        <v>9</v>
      </c>
      <c r="K12" s="284">
        <v>8.4</v>
      </c>
      <c r="L12" s="284">
        <v>13.5</v>
      </c>
      <c r="M12" s="286">
        <v>1.236111111111111E-3</v>
      </c>
      <c r="N12" s="285">
        <v>142</v>
      </c>
      <c r="O12" s="284">
        <v>240</v>
      </c>
      <c r="P12" s="284">
        <v>9.6999999999999993</v>
      </c>
      <c r="Q12" s="285">
        <v>9</v>
      </c>
    </row>
    <row r="13" spans="1:17" x14ac:dyDescent="0.3">
      <c r="B13" s="284">
        <v>7.4</v>
      </c>
      <c r="C13" s="284">
        <v>11.4</v>
      </c>
      <c r="D13" s="286">
        <v>1.4814814814814814E-3</v>
      </c>
      <c r="E13" s="285">
        <v>141</v>
      </c>
      <c r="F13" s="284">
        <v>275</v>
      </c>
      <c r="G13" s="284">
        <v>15.5</v>
      </c>
      <c r="H13" s="285">
        <v>10</v>
      </c>
      <c r="M13" s="286">
        <v>1.241898148148148E-3</v>
      </c>
      <c r="N13" s="285">
        <v>141</v>
      </c>
      <c r="O13" s="284">
        <v>245</v>
      </c>
      <c r="P13" s="284">
        <v>10.1</v>
      </c>
      <c r="Q13" s="285">
        <v>10</v>
      </c>
    </row>
    <row r="14" spans="1:17" x14ac:dyDescent="0.3">
      <c r="A14" s="284">
        <v>4.3</v>
      </c>
      <c r="D14" s="286">
        <v>1.4907407407407406E-3</v>
      </c>
      <c r="E14" s="285">
        <v>140</v>
      </c>
      <c r="F14" s="284">
        <v>280</v>
      </c>
      <c r="G14" s="284">
        <v>16</v>
      </c>
      <c r="H14" s="285">
        <v>11</v>
      </c>
      <c r="K14" s="284">
        <v>8.5</v>
      </c>
      <c r="L14" s="284">
        <v>13.6</v>
      </c>
      <c r="M14" s="286">
        <v>1.2476851851851852E-3</v>
      </c>
      <c r="N14" s="285">
        <v>140</v>
      </c>
      <c r="O14" s="284">
        <v>250</v>
      </c>
      <c r="P14" s="284">
        <v>10.5</v>
      </c>
      <c r="Q14" s="285">
        <v>11</v>
      </c>
    </row>
    <row r="15" spans="1:17" x14ac:dyDescent="0.3">
      <c r="D15" s="286">
        <v>1.5000000000000002E-3</v>
      </c>
      <c r="E15" s="285">
        <v>139</v>
      </c>
      <c r="F15" s="284">
        <v>285</v>
      </c>
      <c r="G15" s="284">
        <v>16.5</v>
      </c>
      <c r="H15" s="285">
        <v>12</v>
      </c>
      <c r="J15" s="284">
        <v>4.5999999999999996</v>
      </c>
      <c r="M15" s="286">
        <v>1.2534722222222222E-3</v>
      </c>
      <c r="N15" s="285">
        <v>139</v>
      </c>
      <c r="O15" s="284">
        <v>255</v>
      </c>
      <c r="P15" s="284">
        <v>10.9</v>
      </c>
      <c r="Q15" s="285">
        <v>12</v>
      </c>
    </row>
    <row r="16" spans="1:17" x14ac:dyDescent="0.3">
      <c r="B16" s="284">
        <v>7.5</v>
      </c>
      <c r="C16" s="284">
        <v>11.5</v>
      </c>
      <c r="D16" s="286">
        <v>1.5092592592592595E-3</v>
      </c>
      <c r="E16" s="285">
        <v>138</v>
      </c>
      <c r="F16" s="284">
        <v>290</v>
      </c>
      <c r="G16" s="284">
        <v>17</v>
      </c>
      <c r="H16" s="285">
        <v>13</v>
      </c>
      <c r="K16" s="284">
        <v>8.6</v>
      </c>
      <c r="L16" s="284">
        <v>13.7</v>
      </c>
      <c r="M16" s="286">
        <v>1.2592592592592592E-3</v>
      </c>
      <c r="N16" s="285">
        <v>138</v>
      </c>
      <c r="O16" s="284">
        <v>260</v>
      </c>
      <c r="P16" s="284">
        <v>11.3</v>
      </c>
      <c r="Q16" s="285">
        <v>13</v>
      </c>
    </row>
    <row r="17" spans="1:17" x14ac:dyDescent="0.3">
      <c r="D17" s="286">
        <v>1.5185185185185182E-3</v>
      </c>
      <c r="E17" s="285">
        <v>137</v>
      </c>
      <c r="F17" s="284">
        <v>295</v>
      </c>
      <c r="G17" s="284">
        <v>17.5</v>
      </c>
      <c r="H17" s="285">
        <v>14</v>
      </c>
      <c r="M17" s="286">
        <v>1.2650462962962964E-3</v>
      </c>
      <c r="N17" s="285">
        <v>137</v>
      </c>
      <c r="O17" s="284">
        <v>265</v>
      </c>
      <c r="P17" s="284">
        <v>11.7</v>
      </c>
      <c r="Q17" s="285">
        <v>14</v>
      </c>
    </row>
    <row r="18" spans="1:17" x14ac:dyDescent="0.3">
      <c r="D18" s="286">
        <v>1.5277777777777779E-3</v>
      </c>
      <c r="E18" s="285">
        <v>136</v>
      </c>
      <c r="F18" s="284">
        <v>300</v>
      </c>
      <c r="G18" s="284">
        <v>18</v>
      </c>
      <c r="H18" s="285">
        <v>15</v>
      </c>
      <c r="L18" s="284">
        <v>13.8</v>
      </c>
      <c r="M18" s="286">
        <v>1.2708333333333335E-3</v>
      </c>
      <c r="N18" s="285">
        <v>136</v>
      </c>
      <c r="O18" s="284">
        <v>269</v>
      </c>
      <c r="P18" s="284">
        <v>12.1</v>
      </c>
      <c r="Q18" s="285">
        <v>15</v>
      </c>
    </row>
    <row r="19" spans="1:17" x14ac:dyDescent="0.3">
      <c r="A19" s="284">
        <v>4.4000000000000004</v>
      </c>
      <c r="B19" s="284">
        <v>7.6</v>
      </c>
      <c r="C19" s="284">
        <v>11.6</v>
      </c>
      <c r="D19" s="286">
        <v>1.5370370370370371E-3</v>
      </c>
      <c r="E19" s="285">
        <v>135</v>
      </c>
      <c r="F19" s="284">
        <v>305</v>
      </c>
      <c r="G19" s="284">
        <v>18.5</v>
      </c>
      <c r="H19" s="285">
        <v>16</v>
      </c>
      <c r="K19" s="284">
        <v>8.6999999999999993</v>
      </c>
      <c r="M19" s="286">
        <v>1.2766203703703705E-3</v>
      </c>
      <c r="N19" s="285">
        <v>135</v>
      </c>
      <c r="O19" s="284">
        <v>273</v>
      </c>
      <c r="P19" s="284">
        <v>12.5</v>
      </c>
      <c r="Q19" s="285">
        <v>16</v>
      </c>
    </row>
    <row r="20" spans="1:17" x14ac:dyDescent="0.3">
      <c r="D20" s="286">
        <v>1.5462962962962963E-3</v>
      </c>
      <c r="E20" s="285">
        <v>134</v>
      </c>
      <c r="F20" s="284">
        <v>310</v>
      </c>
      <c r="G20" s="284">
        <v>19</v>
      </c>
      <c r="H20" s="285">
        <v>17</v>
      </c>
      <c r="L20" s="284">
        <v>13.9</v>
      </c>
      <c r="M20" s="286">
        <v>1.2824074074074075E-3</v>
      </c>
      <c r="N20" s="285">
        <v>134</v>
      </c>
      <c r="O20" s="284">
        <v>277</v>
      </c>
      <c r="P20" s="284">
        <v>12.9</v>
      </c>
      <c r="Q20" s="285">
        <v>17</v>
      </c>
    </row>
    <row r="21" spans="1:17" x14ac:dyDescent="0.3">
      <c r="D21" s="286">
        <v>1.5555555555555557E-3</v>
      </c>
      <c r="E21" s="285">
        <v>133</v>
      </c>
      <c r="F21" s="284">
        <v>315</v>
      </c>
      <c r="G21" s="284">
        <v>19.5</v>
      </c>
      <c r="H21" s="285">
        <v>18</v>
      </c>
      <c r="J21" s="284">
        <v>4.7</v>
      </c>
      <c r="M21" s="286">
        <v>1.2881944444444445E-3</v>
      </c>
      <c r="N21" s="285">
        <v>133</v>
      </c>
      <c r="O21" s="284">
        <v>281</v>
      </c>
      <c r="P21" s="284">
        <v>13.3</v>
      </c>
      <c r="Q21" s="285">
        <v>18</v>
      </c>
    </row>
    <row r="22" spans="1:17" x14ac:dyDescent="0.3">
      <c r="B22" s="284">
        <v>7.7</v>
      </c>
      <c r="C22" s="284">
        <v>11.7</v>
      </c>
      <c r="D22" s="286">
        <v>1.5648148148148149E-3</v>
      </c>
      <c r="E22" s="285">
        <v>132</v>
      </c>
      <c r="F22" s="284">
        <v>320</v>
      </c>
      <c r="G22" s="284">
        <v>20</v>
      </c>
      <c r="H22" s="285">
        <v>19</v>
      </c>
      <c r="K22" s="284">
        <v>8.8000000000000007</v>
      </c>
      <c r="L22" s="287">
        <v>14</v>
      </c>
      <c r="M22" s="286">
        <v>1.2939814814814815E-3</v>
      </c>
      <c r="N22" s="285">
        <v>132</v>
      </c>
      <c r="O22" s="284">
        <v>285</v>
      </c>
      <c r="P22" s="284">
        <v>13.7</v>
      </c>
      <c r="Q22" s="285">
        <v>19</v>
      </c>
    </row>
    <row r="23" spans="1:17" x14ac:dyDescent="0.3">
      <c r="D23" s="286">
        <v>1.5740740740740741E-3</v>
      </c>
      <c r="E23" s="285">
        <v>131</v>
      </c>
      <c r="F23" s="284">
        <v>325</v>
      </c>
      <c r="G23" s="284">
        <v>20.5</v>
      </c>
      <c r="H23" s="285">
        <v>20</v>
      </c>
      <c r="M23" s="286">
        <v>1.2997685185185185E-3</v>
      </c>
      <c r="N23" s="285">
        <v>131</v>
      </c>
      <c r="O23" s="284">
        <v>289</v>
      </c>
      <c r="P23" s="284">
        <v>14.1</v>
      </c>
      <c r="Q23" s="285">
        <v>20</v>
      </c>
    </row>
    <row r="24" spans="1:17" x14ac:dyDescent="0.3">
      <c r="A24" s="284">
        <v>4.5</v>
      </c>
      <c r="D24" s="286">
        <v>1.5833333333333335E-3</v>
      </c>
      <c r="E24" s="285">
        <v>130</v>
      </c>
      <c r="F24" s="284">
        <v>330</v>
      </c>
      <c r="G24" s="284">
        <v>21</v>
      </c>
      <c r="H24" s="285">
        <v>21</v>
      </c>
      <c r="L24" s="284">
        <v>14.1</v>
      </c>
      <c r="M24" s="286">
        <v>1.3055555555555555E-3</v>
      </c>
      <c r="N24" s="285">
        <v>130</v>
      </c>
      <c r="O24" s="284">
        <v>293</v>
      </c>
      <c r="P24" s="284">
        <v>14.5</v>
      </c>
      <c r="Q24" s="285">
        <v>21</v>
      </c>
    </row>
    <row r="25" spans="1:17" x14ac:dyDescent="0.3">
      <c r="B25" s="284">
        <v>7.8</v>
      </c>
      <c r="C25" s="284">
        <v>11.8</v>
      </c>
      <c r="D25" s="286">
        <v>1.5925925925925927E-3</v>
      </c>
      <c r="E25" s="285">
        <v>129</v>
      </c>
      <c r="F25" s="284">
        <v>335</v>
      </c>
      <c r="G25" s="284">
        <v>21.5</v>
      </c>
      <c r="H25" s="285">
        <v>22</v>
      </c>
      <c r="K25" s="284">
        <v>8.9</v>
      </c>
      <c r="M25" s="286">
        <v>1.3113425925925925E-3</v>
      </c>
      <c r="N25" s="285">
        <v>129</v>
      </c>
      <c r="O25" s="284">
        <v>297</v>
      </c>
      <c r="P25" s="284">
        <v>14.9</v>
      </c>
      <c r="Q25" s="285">
        <v>22</v>
      </c>
    </row>
    <row r="26" spans="1:17" x14ac:dyDescent="0.3">
      <c r="D26" s="286">
        <v>1.6018518518518517E-3</v>
      </c>
      <c r="E26" s="285">
        <v>128</v>
      </c>
      <c r="F26" s="284">
        <v>340</v>
      </c>
      <c r="G26" s="284">
        <v>22</v>
      </c>
      <c r="H26" s="285">
        <v>23</v>
      </c>
      <c r="L26" s="284">
        <v>14.2</v>
      </c>
      <c r="M26" s="286">
        <v>1.3171296296296297E-3</v>
      </c>
      <c r="N26" s="285">
        <v>128</v>
      </c>
      <c r="O26" s="284">
        <v>301</v>
      </c>
      <c r="P26" s="284">
        <v>15.3</v>
      </c>
      <c r="Q26" s="285">
        <v>23</v>
      </c>
    </row>
    <row r="27" spans="1:17" x14ac:dyDescent="0.3">
      <c r="D27" s="286">
        <v>1.6111111111111109E-3</v>
      </c>
      <c r="E27" s="285">
        <v>127</v>
      </c>
      <c r="F27" s="284">
        <v>345</v>
      </c>
      <c r="G27" s="284">
        <v>22.5</v>
      </c>
      <c r="H27" s="285">
        <v>24</v>
      </c>
      <c r="J27" s="284">
        <v>4.8</v>
      </c>
      <c r="M27" s="286">
        <v>1.3229166666666665E-3</v>
      </c>
      <c r="N27" s="285">
        <v>127</v>
      </c>
      <c r="O27" s="284">
        <v>305</v>
      </c>
      <c r="P27" s="284">
        <v>15.7</v>
      </c>
      <c r="Q27" s="285">
        <v>24</v>
      </c>
    </row>
    <row r="28" spans="1:17" x14ac:dyDescent="0.3">
      <c r="B28" s="284">
        <v>7.9</v>
      </c>
      <c r="C28" s="284">
        <v>11.9</v>
      </c>
      <c r="D28" s="286">
        <v>1.6203703703703703E-3</v>
      </c>
      <c r="E28" s="285">
        <v>126</v>
      </c>
      <c r="F28" s="284">
        <v>349</v>
      </c>
      <c r="G28" s="284">
        <v>23</v>
      </c>
      <c r="H28" s="285">
        <v>25</v>
      </c>
      <c r="K28" s="287">
        <v>9</v>
      </c>
      <c r="L28" s="284">
        <v>14.3</v>
      </c>
      <c r="M28" s="286">
        <v>1.3287037037037037E-3</v>
      </c>
      <c r="N28" s="285">
        <v>126</v>
      </c>
      <c r="O28" s="284">
        <v>309</v>
      </c>
      <c r="P28" s="284">
        <v>16.100000000000001</v>
      </c>
      <c r="Q28" s="285">
        <v>25</v>
      </c>
    </row>
    <row r="29" spans="1:17" x14ac:dyDescent="0.3">
      <c r="A29" s="284">
        <v>4.5999999999999996</v>
      </c>
      <c r="D29" s="286">
        <v>1.6296296296296295E-3</v>
      </c>
      <c r="E29" s="285">
        <v>125</v>
      </c>
      <c r="F29" s="284">
        <v>353</v>
      </c>
      <c r="G29" s="284">
        <v>23.5</v>
      </c>
      <c r="H29" s="285">
        <v>26</v>
      </c>
      <c r="M29" s="286">
        <v>1.3344907407407409E-3</v>
      </c>
      <c r="N29" s="285">
        <v>125</v>
      </c>
      <c r="O29" s="284">
        <v>313</v>
      </c>
      <c r="P29" s="284">
        <v>16.5</v>
      </c>
      <c r="Q29" s="285">
        <v>26</v>
      </c>
    </row>
    <row r="30" spans="1:17" x14ac:dyDescent="0.3">
      <c r="D30" s="286">
        <v>1.6388888888888887E-3</v>
      </c>
      <c r="E30" s="285">
        <v>124</v>
      </c>
      <c r="F30" s="284">
        <v>357</v>
      </c>
      <c r="G30" s="284">
        <v>24</v>
      </c>
      <c r="H30" s="285">
        <v>27</v>
      </c>
      <c r="L30" s="284">
        <v>14.4</v>
      </c>
      <c r="M30" s="286">
        <v>1.3402777777777777E-3</v>
      </c>
      <c r="N30" s="285">
        <v>124</v>
      </c>
      <c r="O30" s="284">
        <v>317</v>
      </c>
      <c r="P30" s="284">
        <v>16.899999999999999</v>
      </c>
      <c r="Q30" s="285">
        <v>27</v>
      </c>
    </row>
    <row r="31" spans="1:17" x14ac:dyDescent="0.3">
      <c r="B31" s="287">
        <v>8</v>
      </c>
      <c r="C31" s="287">
        <v>12</v>
      </c>
      <c r="D31" s="286">
        <v>1.6481481481481479E-3</v>
      </c>
      <c r="E31" s="285">
        <v>123</v>
      </c>
      <c r="F31" s="284">
        <v>361</v>
      </c>
      <c r="G31" s="284">
        <v>24.5</v>
      </c>
      <c r="H31" s="285">
        <v>28</v>
      </c>
      <c r="K31" s="284">
        <v>9.1</v>
      </c>
      <c r="M31" s="286">
        <v>1.3460648148148147E-3</v>
      </c>
      <c r="N31" s="285">
        <v>123</v>
      </c>
      <c r="O31" s="284">
        <v>321</v>
      </c>
      <c r="P31" s="284">
        <v>17.3</v>
      </c>
      <c r="Q31" s="285">
        <v>28</v>
      </c>
    </row>
    <row r="32" spans="1:17" x14ac:dyDescent="0.3">
      <c r="D32" s="286">
        <v>1.6574074074074076E-3</v>
      </c>
      <c r="E32" s="285">
        <v>122</v>
      </c>
      <c r="F32" s="284">
        <v>365</v>
      </c>
      <c r="G32" s="284">
        <v>25</v>
      </c>
      <c r="H32" s="285">
        <v>29</v>
      </c>
      <c r="L32" s="284">
        <v>14.5</v>
      </c>
      <c r="M32" s="286">
        <v>1.3518518518518521E-3</v>
      </c>
      <c r="N32" s="285">
        <v>122</v>
      </c>
      <c r="O32" s="284">
        <v>325</v>
      </c>
      <c r="P32" s="284">
        <v>17.7</v>
      </c>
      <c r="Q32" s="285">
        <v>29</v>
      </c>
    </row>
    <row r="33" spans="1:17" x14ac:dyDescent="0.3">
      <c r="D33" s="286">
        <v>1.6666666666666668E-3</v>
      </c>
      <c r="E33" s="285">
        <v>121</v>
      </c>
      <c r="F33" s="284">
        <v>369</v>
      </c>
      <c r="G33" s="284">
        <v>25.5</v>
      </c>
      <c r="H33" s="285">
        <v>30</v>
      </c>
      <c r="J33" s="284">
        <v>4.9000000000000004</v>
      </c>
      <c r="M33" s="286">
        <v>1.3576388888888889E-3</v>
      </c>
      <c r="N33" s="285">
        <v>121</v>
      </c>
      <c r="O33" s="284">
        <v>329</v>
      </c>
      <c r="P33" s="284">
        <v>18.100000000000001</v>
      </c>
      <c r="Q33" s="285">
        <v>30</v>
      </c>
    </row>
    <row r="34" spans="1:17" x14ac:dyDescent="0.3">
      <c r="A34" s="284">
        <v>4.7</v>
      </c>
      <c r="B34" s="284">
        <v>8.1</v>
      </c>
      <c r="C34" s="284">
        <v>12.1</v>
      </c>
      <c r="D34" s="286">
        <v>1.675925925925926E-3</v>
      </c>
      <c r="E34" s="285">
        <v>120</v>
      </c>
      <c r="F34" s="284">
        <v>373</v>
      </c>
      <c r="G34" s="284">
        <v>26</v>
      </c>
      <c r="H34" s="285">
        <v>31</v>
      </c>
      <c r="K34" s="284">
        <v>9.1999999999999993</v>
      </c>
      <c r="L34" s="284">
        <v>14.6</v>
      </c>
      <c r="M34" s="286">
        <v>1.3634259259259259E-3</v>
      </c>
      <c r="N34" s="285">
        <v>120</v>
      </c>
      <c r="O34" s="284">
        <v>333</v>
      </c>
      <c r="P34" s="284">
        <v>18.5</v>
      </c>
      <c r="Q34" s="285">
        <v>31</v>
      </c>
    </row>
    <row r="35" spans="1:17" x14ac:dyDescent="0.3">
      <c r="D35" s="286">
        <v>1.6851851851851852E-3</v>
      </c>
      <c r="E35" s="285">
        <v>119</v>
      </c>
      <c r="F35" s="284">
        <v>377</v>
      </c>
      <c r="G35" s="284">
        <v>26.5</v>
      </c>
      <c r="H35" s="285">
        <v>32</v>
      </c>
      <c r="M35" s="286">
        <v>1.3692129629629629E-3</v>
      </c>
      <c r="N35" s="285">
        <v>119</v>
      </c>
      <c r="O35" s="284">
        <v>337</v>
      </c>
      <c r="P35" s="284">
        <v>18.899999999999999</v>
      </c>
      <c r="Q35" s="285">
        <v>32</v>
      </c>
    </row>
    <row r="36" spans="1:17" x14ac:dyDescent="0.3">
      <c r="D36" s="286">
        <v>1.6944444444444444E-3</v>
      </c>
      <c r="E36" s="285">
        <v>118</v>
      </c>
      <c r="F36" s="284">
        <v>381</v>
      </c>
      <c r="G36" s="284">
        <v>27</v>
      </c>
      <c r="H36" s="285">
        <v>33</v>
      </c>
      <c r="M36" s="286">
        <v>1.3750000000000001E-3</v>
      </c>
      <c r="N36" s="285">
        <v>118</v>
      </c>
      <c r="O36" s="284">
        <v>341</v>
      </c>
      <c r="P36" s="284">
        <v>19.3</v>
      </c>
      <c r="Q36" s="285">
        <v>33</v>
      </c>
    </row>
    <row r="37" spans="1:17" x14ac:dyDescent="0.3">
      <c r="B37" s="284">
        <v>8.1999999999999993</v>
      </c>
      <c r="C37" s="284">
        <v>12.2</v>
      </c>
      <c r="D37" s="286">
        <v>1.7037037037037036E-3</v>
      </c>
      <c r="E37" s="285">
        <v>117</v>
      </c>
      <c r="F37" s="284">
        <v>385</v>
      </c>
      <c r="G37" s="284">
        <v>27.5</v>
      </c>
      <c r="H37" s="285">
        <v>34</v>
      </c>
      <c r="K37" s="284">
        <v>9.3000000000000007</v>
      </c>
      <c r="L37" s="284">
        <v>14.7</v>
      </c>
      <c r="M37" s="286">
        <v>1.3807870370370371E-3</v>
      </c>
      <c r="N37" s="285">
        <v>117</v>
      </c>
      <c r="O37" s="284">
        <v>345</v>
      </c>
      <c r="P37" s="284">
        <v>19.7</v>
      </c>
      <c r="Q37" s="285">
        <v>34</v>
      </c>
    </row>
    <row r="38" spans="1:17" x14ac:dyDescent="0.3">
      <c r="D38" s="286">
        <v>1.712962962962963E-3</v>
      </c>
      <c r="E38" s="285">
        <v>116</v>
      </c>
      <c r="F38" s="284">
        <v>389</v>
      </c>
      <c r="G38" s="284">
        <v>28</v>
      </c>
      <c r="H38" s="285">
        <v>35</v>
      </c>
      <c r="M38" s="286">
        <v>1.3865740740740739E-3</v>
      </c>
      <c r="N38" s="285">
        <v>116</v>
      </c>
      <c r="O38" s="284">
        <v>349</v>
      </c>
      <c r="P38" s="284">
        <v>20.100000000000001</v>
      </c>
      <c r="Q38" s="285">
        <v>35</v>
      </c>
    </row>
    <row r="39" spans="1:17" x14ac:dyDescent="0.3">
      <c r="A39" s="284">
        <v>4.8</v>
      </c>
      <c r="D39" s="286">
        <v>1.7222222222222222E-3</v>
      </c>
      <c r="E39" s="285">
        <v>115</v>
      </c>
      <c r="F39" s="284">
        <v>393</v>
      </c>
      <c r="G39" s="284">
        <v>28.5</v>
      </c>
      <c r="H39" s="285">
        <v>36</v>
      </c>
      <c r="J39" s="287">
        <v>5</v>
      </c>
      <c r="M39" s="286">
        <v>1.3923611111111109E-3</v>
      </c>
      <c r="N39" s="285">
        <v>115</v>
      </c>
      <c r="O39" s="284">
        <v>353</v>
      </c>
      <c r="P39" s="284">
        <v>20.5</v>
      </c>
      <c r="Q39" s="285">
        <v>36</v>
      </c>
    </row>
    <row r="40" spans="1:17" x14ac:dyDescent="0.3">
      <c r="B40" s="284">
        <v>8.3000000000000007</v>
      </c>
      <c r="C40" s="284">
        <v>12.3</v>
      </c>
      <c r="D40" s="286">
        <v>1.7314814814814814E-3</v>
      </c>
      <c r="E40" s="285">
        <v>114</v>
      </c>
      <c r="F40" s="284">
        <v>397</v>
      </c>
      <c r="G40" s="284">
        <v>29</v>
      </c>
      <c r="H40" s="285">
        <v>37</v>
      </c>
      <c r="K40" s="284">
        <v>9.4</v>
      </c>
      <c r="L40" s="284">
        <v>14.8</v>
      </c>
      <c r="M40" s="286">
        <v>1.3981481481481481E-3</v>
      </c>
      <c r="N40" s="285">
        <v>114</v>
      </c>
      <c r="O40" s="284">
        <v>357</v>
      </c>
      <c r="P40" s="284">
        <v>20.9</v>
      </c>
      <c r="Q40" s="285">
        <v>37</v>
      </c>
    </row>
    <row r="41" spans="1:17" x14ac:dyDescent="0.3">
      <c r="D41" s="286">
        <v>1.7407407407407408E-3</v>
      </c>
      <c r="E41" s="285">
        <v>113</v>
      </c>
      <c r="F41" s="284">
        <v>401</v>
      </c>
      <c r="G41" s="284">
        <v>29.5</v>
      </c>
      <c r="H41" s="285">
        <v>38</v>
      </c>
      <c r="M41" s="286">
        <v>1.4039351851851851E-3</v>
      </c>
      <c r="N41" s="285">
        <v>113</v>
      </c>
      <c r="O41" s="284">
        <v>360</v>
      </c>
      <c r="P41" s="284">
        <v>21.3</v>
      </c>
      <c r="Q41" s="285">
        <v>38</v>
      </c>
    </row>
    <row r="42" spans="1:17" x14ac:dyDescent="0.3">
      <c r="D42" s="286">
        <v>1.75E-3</v>
      </c>
      <c r="E42" s="285">
        <v>112</v>
      </c>
      <c r="F42" s="284">
        <v>405</v>
      </c>
      <c r="G42" s="284">
        <v>30</v>
      </c>
      <c r="H42" s="285">
        <v>39</v>
      </c>
      <c r="M42" s="286">
        <v>1.4097222222222221E-3</v>
      </c>
      <c r="N42" s="285">
        <v>112</v>
      </c>
      <c r="O42" s="284">
        <v>363</v>
      </c>
      <c r="P42" s="284">
        <v>21.7</v>
      </c>
      <c r="Q42" s="285">
        <v>39</v>
      </c>
    </row>
    <row r="43" spans="1:17" x14ac:dyDescent="0.3">
      <c r="B43" s="284">
        <v>8.4</v>
      </c>
      <c r="C43" s="284">
        <v>12.4</v>
      </c>
      <c r="D43" s="286">
        <v>1.7592592592592592E-3</v>
      </c>
      <c r="E43" s="285">
        <v>111</v>
      </c>
      <c r="F43" s="284">
        <v>409</v>
      </c>
      <c r="G43" s="284">
        <v>30.5</v>
      </c>
      <c r="H43" s="285">
        <v>40</v>
      </c>
      <c r="K43" s="284">
        <v>9.5</v>
      </c>
      <c r="L43" s="284">
        <v>14.9</v>
      </c>
      <c r="M43" s="286">
        <v>1.4155092592592589E-3</v>
      </c>
      <c r="N43" s="285">
        <v>111</v>
      </c>
      <c r="O43" s="284">
        <v>366</v>
      </c>
      <c r="P43" s="284">
        <v>22.1</v>
      </c>
      <c r="Q43" s="285">
        <v>40</v>
      </c>
    </row>
    <row r="44" spans="1:17" x14ac:dyDescent="0.3">
      <c r="D44" s="286">
        <v>1.7685185185185184E-3</v>
      </c>
      <c r="E44" s="285">
        <v>110</v>
      </c>
      <c r="F44" s="284">
        <v>413</v>
      </c>
      <c r="G44" s="284">
        <v>31</v>
      </c>
      <c r="H44" s="285">
        <v>41</v>
      </c>
      <c r="M44" s="286">
        <v>1.4212962962962964E-3</v>
      </c>
      <c r="N44" s="285">
        <v>110</v>
      </c>
      <c r="O44" s="284">
        <v>369</v>
      </c>
      <c r="P44" s="284">
        <v>22.5</v>
      </c>
      <c r="Q44" s="285">
        <v>41</v>
      </c>
    </row>
    <row r="45" spans="1:17" x14ac:dyDescent="0.3">
      <c r="A45" s="284">
        <v>4.9000000000000004</v>
      </c>
      <c r="D45" s="286">
        <v>1.7777777777777776E-3</v>
      </c>
      <c r="E45" s="285">
        <v>109</v>
      </c>
      <c r="F45" s="284">
        <v>417</v>
      </c>
      <c r="G45" s="284">
        <v>31.5</v>
      </c>
      <c r="H45" s="285">
        <v>42</v>
      </c>
      <c r="J45" s="284">
        <v>5.0999999999999996</v>
      </c>
      <c r="M45" s="286">
        <v>1.4270833333333334E-3</v>
      </c>
      <c r="N45" s="285">
        <v>109</v>
      </c>
      <c r="O45" s="284">
        <v>372</v>
      </c>
      <c r="P45" s="284">
        <v>22.9</v>
      </c>
      <c r="Q45" s="285">
        <v>42</v>
      </c>
    </row>
    <row r="46" spans="1:17" x14ac:dyDescent="0.3">
      <c r="B46" s="284">
        <v>8.5</v>
      </c>
      <c r="C46" s="284">
        <v>12.5</v>
      </c>
      <c r="D46" s="286">
        <v>1.7870370370370368E-3</v>
      </c>
      <c r="E46" s="285">
        <v>108</v>
      </c>
      <c r="F46" s="284">
        <v>421</v>
      </c>
      <c r="G46" s="284">
        <v>32</v>
      </c>
      <c r="H46" s="285">
        <v>43</v>
      </c>
      <c r="K46" s="284">
        <v>9.6</v>
      </c>
      <c r="L46" s="287">
        <v>15</v>
      </c>
      <c r="M46" s="286">
        <v>1.4328703703703706E-3</v>
      </c>
      <c r="N46" s="285">
        <v>108</v>
      </c>
      <c r="O46" s="284">
        <v>375</v>
      </c>
      <c r="P46" s="284">
        <v>23.3</v>
      </c>
      <c r="Q46" s="285">
        <v>43</v>
      </c>
    </row>
    <row r="47" spans="1:17" x14ac:dyDescent="0.3">
      <c r="D47" s="286">
        <v>1.7962962962962965E-3</v>
      </c>
      <c r="E47" s="285">
        <v>107</v>
      </c>
      <c r="F47" s="284">
        <v>425</v>
      </c>
      <c r="G47" s="284">
        <v>32.5</v>
      </c>
      <c r="H47" s="285">
        <v>44</v>
      </c>
      <c r="M47" s="286">
        <v>1.4386574074074076E-3</v>
      </c>
      <c r="N47" s="285">
        <v>107</v>
      </c>
      <c r="O47" s="284">
        <v>378</v>
      </c>
      <c r="P47" s="284">
        <v>23.7</v>
      </c>
      <c r="Q47" s="285">
        <v>44</v>
      </c>
    </row>
    <row r="48" spans="1:17" x14ac:dyDescent="0.3">
      <c r="D48" s="286">
        <v>1.8055555555555557E-3</v>
      </c>
      <c r="E48" s="285">
        <v>106</v>
      </c>
      <c r="F48" s="284">
        <v>429</v>
      </c>
      <c r="G48" s="284">
        <v>33</v>
      </c>
      <c r="H48" s="285">
        <v>45</v>
      </c>
      <c r="M48" s="286">
        <v>1.4444444444444444E-3</v>
      </c>
      <c r="N48" s="285">
        <v>106</v>
      </c>
      <c r="O48" s="284">
        <v>381</v>
      </c>
      <c r="P48" s="284">
        <v>24.1</v>
      </c>
      <c r="Q48" s="285">
        <v>45</v>
      </c>
    </row>
    <row r="49" spans="1:17" x14ac:dyDescent="0.3">
      <c r="B49" s="284">
        <v>8.6</v>
      </c>
      <c r="C49" s="284">
        <v>12.6</v>
      </c>
      <c r="D49" s="286">
        <v>1.8148148148148149E-3</v>
      </c>
      <c r="E49" s="285">
        <v>105</v>
      </c>
      <c r="F49" s="284">
        <v>433</v>
      </c>
      <c r="G49" s="284">
        <v>33.5</v>
      </c>
      <c r="H49" s="285">
        <v>46</v>
      </c>
      <c r="K49" s="284">
        <v>9.6999999999999993</v>
      </c>
      <c r="L49" s="284">
        <v>15.1</v>
      </c>
      <c r="M49" s="286">
        <v>1.4502314814814814E-3</v>
      </c>
      <c r="N49" s="285">
        <v>105</v>
      </c>
      <c r="O49" s="284">
        <v>384</v>
      </c>
      <c r="P49" s="284">
        <v>24.5</v>
      </c>
      <c r="Q49" s="285">
        <v>46</v>
      </c>
    </row>
    <row r="50" spans="1:17" x14ac:dyDescent="0.3">
      <c r="D50" s="286">
        <v>1.8240740740740743E-3</v>
      </c>
      <c r="E50" s="285">
        <v>104</v>
      </c>
      <c r="F50" s="284">
        <v>437</v>
      </c>
      <c r="G50" s="284">
        <v>33.9</v>
      </c>
      <c r="H50" s="285">
        <v>47</v>
      </c>
      <c r="M50" s="286">
        <v>1.4560185185185186E-3</v>
      </c>
      <c r="N50" s="285">
        <v>104</v>
      </c>
      <c r="O50" s="284">
        <v>387</v>
      </c>
      <c r="P50" s="284">
        <v>24.9</v>
      </c>
      <c r="Q50" s="285">
        <v>47</v>
      </c>
    </row>
    <row r="51" spans="1:17" x14ac:dyDescent="0.3">
      <c r="A51" s="287">
        <v>5</v>
      </c>
      <c r="D51" s="286">
        <v>1.8333333333333335E-3</v>
      </c>
      <c r="E51" s="285">
        <v>103</v>
      </c>
      <c r="F51" s="284">
        <v>441</v>
      </c>
      <c r="G51" s="284">
        <v>34.299999999999997</v>
      </c>
      <c r="H51" s="285">
        <v>48</v>
      </c>
      <c r="J51" s="284">
        <v>5.2</v>
      </c>
      <c r="M51" s="286">
        <v>1.4618055555555556E-3</v>
      </c>
      <c r="N51" s="285">
        <v>103</v>
      </c>
      <c r="O51" s="284">
        <v>390</v>
      </c>
      <c r="P51" s="284">
        <v>25.3</v>
      </c>
      <c r="Q51" s="285">
        <v>48</v>
      </c>
    </row>
    <row r="52" spans="1:17" x14ac:dyDescent="0.3">
      <c r="B52" s="284">
        <v>8.6999999999999993</v>
      </c>
      <c r="C52" s="284">
        <v>12.7</v>
      </c>
      <c r="D52" s="286">
        <v>1.8425925925925927E-3</v>
      </c>
      <c r="E52" s="285">
        <v>102</v>
      </c>
      <c r="F52" s="284">
        <v>445</v>
      </c>
      <c r="G52" s="284">
        <v>34.700000000000003</v>
      </c>
      <c r="H52" s="285">
        <v>49</v>
      </c>
      <c r="K52" s="284">
        <v>9.8000000000000007</v>
      </c>
      <c r="L52" s="284">
        <v>15.2</v>
      </c>
      <c r="M52" s="286">
        <v>1.4675925925925926E-3</v>
      </c>
      <c r="N52" s="285">
        <v>102</v>
      </c>
      <c r="O52" s="284">
        <v>393</v>
      </c>
      <c r="P52" s="284">
        <v>25.7</v>
      </c>
      <c r="Q52" s="285">
        <v>49</v>
      </c>
    </row>
    <row r="53" spans="1:17" x14ac:dyDescent="0.3">
      <c r="D53" s="286">
        <v>1.8518518518518517E-3</v>
      </c>
      <c r="E53" s="285">
        <v>101</v>
      </c>
      <c r="F53" s="284">
        <v>449</v>
      </c>
      <c r="G53" s="284">
        <v>35.1</v>
      </c>
      <c r="H53" s="285">
        <v>50</v>
      </c>
      <c r="M53" s="286">
        <v>1.4733796296296294E-3</v>
      </c>
      <c r="N53" s="285">
        <v>101</v>
      </c>
      <c r="O53" s="284">
        <v>396</v>
      </c>
      <c r="P53" s="284">
        <v>26.1</v>
      </c>
      <c r="Q53" s="285">
        <v>50</v>
      </c>
    </row>
    <row r="54" spans="1:17" x14ac:dyDescent="0.3">
      <c r="D54" s="286">
        <v>1.8611111111111109E-3</v>
      </c>
      <c r="E54" s="285">
        <v>100</v>
      </c>
      <c r="F54" s="284">
        <v>453</v>
      </c>
      <c r="G54" s="284">
        <v>35.5</v>
      </c>
      <c r="H54" s="285">
        <v>51</v>
      </c>
      <c r="M54" s="286">
        <v>1.4791666666666666E-3</v>
      </c>
      <c r="N54" s="285">
        <v>100</v>
      </c>
      <c r="O54" s="284">
        <v>399</v>
      </c>
      <c r="P54" s="284">
        <v>26.5</v>
      </c>
      <c r="Q54" s="285">
        <v>51</v>
      </c>
    </row>
    <row r="55" spans="1:17" x14ac:dyDescent="0.3">
      <c r="B55" s="284">
        <v>8.8000000000000007</v>
      </c>
      <c r="C55" s="284">
        <v>12.8</v>
      </c>
      <c r="D55" s="286">
        <v>1.8703703703703703E-3</v>
      </c>
      <c r="E55" s="285">
        <v>99</v>
      </c>
      <c r="F55" s="284">
        <v>457</v>
      </c>
      <c r="G55" s="284">
        <v>35.9</v>
      </c>
      <c r="H55" s="285">
        <v>52</v>
      </c>
      <c r="K55" s="284">
        <v>9.9</v>
      </c>
      <c r="L55" s="284">
        <v>15.3</v>
      </c>
      <c r="M55" s="286">
        <v>1.4849537037037036E-3</v>
      </c>
      <c r="N55" s="285">
        <v>99</v>
      </c>
      <c r="O55" s="284">
        <v>402</v>
      </c>
      <c r="P55" s="284">
        <v>26.9</v>
      </c>
      <c r="Q55" s="285">
        <v>52</v>
      </c>
    </row>
    <row r="56" spans="1:17" x14ac:dyDescent="0.3">
      <c r="D56" s="286">
        <v>1.8796296296296295E-3</v>
      </c>
      <c r="E56" s="285">
        <v>98</v>
      </c>
      <c r="F56" s="284">
        <v>460</v>
      </c>
      <c r="G56" s="284">
        <v>36.299999999999997</v>
      </c>
      <c r="H56" s="285">
        <v>53</v>
      </c>
      <c r="M56" s="286">
        <v>1.4907407407407406E-3</v>
      </c>
      <c r="N56" s="285">
        <v>98</v>
      </c>
      <c r="O56" s="284">
        <v>405</v>
      </c>
      <c r="P56" s="284">
        <v>27.3</v>
      </c>
      <c r="Q56" s="285">
        <v>53</v>
      </c>
    </row>
    <row r="57" spans="1:17" x14ac:dyDescent="0.3">
      <c r="A57" s="284">
        <v>5.0999999999999996</v>
      </c>
      <c r="D57" s="286">
        <v>1.888888888888889E-3</v>
      </c>
      <c r="E57" s="285">
        <v>97</v>
      </c>
      <c r="F57" s="284">
        <v>463</v>
      </c>
      <c r="G57" s="284">
        <v>36.700000000000003</v>
      </c>
      <c r="H57" s="285">
        <v>54</v>
      </c>
      <c r="J57" s="284">
        <v>5.3</v>
      </c>
      <c r="M57" s="286">
        <v>1.4965277777777778E-3</v>
      </c>
      <c r="N57" s="285">
        <v>97</v>
      </c>
      <c r="O57" s="284">
        <v>408</v>
      </c>
      <c r="P57" s="284">
        <v>27.7</v>
      </c>
      <c r="Q57" s="285">
        <v>54</v>
      </c>
    </row>
    <row r="58" spans="1:17" x14ac:dyDescent="0.3">
      <c r="B58" s="284">
        <v>8.9</v>
      </c>
      <c r="C58" s="284">
        <v>12.9</v>
      </c>
      <c r="D58" s="286">
        <v>1.8981481481481482E-3</v>
      </c>
      <c r="E58" s="285">
        <v>96</v>
      </c>
      <c r="F58" s="284">
        <v>466</v>
      </c>
      <c r="G58" s="284">
        <v>37.1</v>
      </c>
      <c r="H58" s="285">
        <v>55</v>
      </c>
      <c r="K58" s="287">
        <v>10</v>
      </c>
      <c r="L58" s="284">
        <v>15.4</v>
      </c>
      <c r="M58" s="286">
        <v>1.5023148148148148E-3</v>
      </c>
      <c r="N58" s="285">
        <v>96</v>
      </c>
      <c r="O58" s="284">
        <v>411</v>
      </c>
      <c r="P58" s="284">
        <v>28.1</v>
      </c>
      <c r="Q58" s="285">
        <v>55</v>
      </c>
    </row>
    <row r="59" spans="1:17" x14ac:dyDescent="0.3">
      <c r="D59" s="286">
        <v>1.9074074074074074E-3</v>
      </c>
      <c r="E59" s="285">
        <v>95</v>
      </c>
      <c r="F59" s="284">
        <v>469</v>
      </c>
      <c r="G59" s="284">
        <v>37.5</v>
      </c>
      <c r="H59" s="285">
        <v>56</v>
      </c>
      <c r="M59" s="286">
        <v>1.5081018518518518E-3</v>
      </c>
      <c r="N59" s="285">
        <v>95</v>
      </c>
      <c r="O59" s="284">
        <v>413</v>
      </c>
      <c r="P59" s="284">
        <v>28.5</v>
      </c>
      <c r="Q59" s="285">
        <v>56</v>
      </c>
    </row>
    <row r="60" spans="1:17" x14ac:dyDescent="0.3">
      <c r="D60" s="286">
        <v>1.9166666666666666E-3</v>
      </c>
      <c r="E60" s="285">
        <v>94</v>
      </c>
      <c r="F60" s="284">
        <v>472</v>
      </c>
      <c r="G60" s="284">
        <v>37.9</v>
      </c>
      <c r="H60" s="285">
        <v>57</v>
      </c>
      <c r="M60" s="286">
        <v>1.5138888888888891E-3</v>
      </c>
      <c r="N60" s="285">
        <v>94</v>
      </c>
      <c r="O60" s="284">
        <v>415</v>
      </c>
      <c r="P60" s="284">
        <v>28.9</v>
      </c>
      <c r="Q60" s="285">
        <v>57</v>
      </c>
    </row>
    <row r="61" spans="1:17" x14ac:dyDescent="0.3">
      <c r="B61" s="287">
        <v>9</v>
      </c>
      <c r="C61" s="287">
        <v>13</v>
      </c>
      <c r="D61" s="286">
        <v>1.9259259259259262E-3</v>
      </c>
      <c r="E61" s="285">
        <v>93</v>
      </c>
      <c r="F61" s="284">
        <v>475</v>
      </c>
      <c r="G61" s="284">
        <v>38.299999999999997</v>
      </c>
      <c r="H61" s="285">
        <v>58</v>
      </c>
      <c r="K61" s="284">
        <v>10.1</v>
      </c>
      <c r="L61" s="284">
        <v>15.5</v>
      </c>
      <c r="M61" s="286">
        <v>1.5196759259259261E-3</v>
      </c>
      <c r="N61" s="285">
        <v>93</v>
      </c>
      <c r="O61" s="284">
        <v>417</v>
      </c>
      <c r="P61" s="284">
        <v>29.3</v>
      </c>
      <c r="Q61" s="285">
        <v>58</v>
      </c>
    </row>
    <row r="62" spans="1:17" x14ac:dyDescent="0.3">
      <c r="D62" s="286">
        <v>1.935185185185185E-3</v>
      </c>
      <c r="E62" s="285">
        <v>92</v>
      </c>
      <c r="F62" s="284">
        <v>478</v>
      </c>
      <c r="G62" s="284">
        <v>38.700000000000003</v>
      </c>
      <c r="H62" s="285">
        <v>59</v>
      </c>
      <c r="M62" s="286">
        <v>1.5254629629629631E-3</v>
      </c>
      <c r="N62" s="285">
        <v>92</v>
      </c>
      <c r="O62" s="284">
        <v>419</v>
      </c>
      <c r="P62" s="284">
        <v>29.7</v>
      </c>
      <c r="Q62" s="285">
        <v>59</v>
      </c>
    </row>
    <row r="63" spans="1:17" x14ac:dyDescent="0.3">
      <c r="A63" s="284">
        <v>5.2</v>
      </c>
      <c r="D63" s="286">
        <v>1.9444444444444442E-3</v>
      </c>
      <c r="E63" s="285">
        <v>91</v>
      </c>
      <c r="F63" s="284">
        <v>481</v>
      </c>
      <c r="G63" s="284">
        <v>39.1</v>
      </c>
      <c r="H63" s="285">
        <v>60</v>
      </c>
      <c r="J63" s="284">
        <v>5.4</v>
      </c>
      <c r="M63" s="286">
        <v>1.5312499999999998E-3</v>
      </c>
      <c r="N63" s="285">
        <v>91</v>
      </c>
      <c r="O63" s="284">
        <v>421</v>
      </c>
      <c r="P63" s="284">
        <v>30.1</v>
      </c>
      <c r="Q63" s="285">
        <v>60</v>
      </c>
    </row>
    <row r="64" spans="1:17" x14ac:dyDescent="0.3">
      <c r="B64" s="284">
        <v>9.1</v>
      </c>
      <c r="C64" s="284">
        <v>13.1</v>
      </c>
      <c r="D64" s="286">
        <v>1.9537037037037036E-3</v>
      </c>
      <c r="E64" s="285">
        <v>90</v>
      </c>
      <c r="F64" s="284">
        <v>484</v>
      </c>
      <c r="G64" s="284">
        <v>39.5</v>
      </c>
      <c r="H64" s="285">
        <v>61</v>
      </c>
      <c r="K64" s="284">
        <v>10.199999999999999</v>
      </c>
      <c r="L64" s="284">
        <v>15.6</v>
      </c>
      <c r="M64" s="286">
        <v>1.5370370370370371E-3</v>
      </c>
      <c r="N64" s="285">
        <v>90</v>
      </c>
      <c r="O64" s="284">
        <v>423</v>
      </c>
      <c r="P64" s="284">
        <v>30.5</v>
      </c>
      <c r="Q64" s="285">
        <v>61</v>
      </c>
    </row>
    <row r="65" spans="1:17" x14ac:dyDescent="0.3">
      <c r="D65" s="286">
        <v>1.9629629629629628E-3</v>
      </c>
      <c r="E65" s="285">
        <v>89</v>
      </c>
      <c r="F65" s="284">
        <v>487</v>
      </c>
      <c r="G65" s="284">
        <v>39.9</v>
      </c>
      <c r="H65" s="285">
        <v>62</v>
      </c>
      <c r="M65" s="286">
        <v>1.5428240740740741E-3</v>
      </c>
      <c r="N65" s="285">
        <v>89</v>
      </c>
      <c r="O65" s="284">
        <v>425</v>
      </c>
      <c r="P65" s="284">
        <v>30.9</v>
      </c>
      <c r="Q65" s="285">
        <v>62</v>
      </c>
    </row>
    <row r="66" spans="1:17" x14ac:dyDescent="0.3">
      <c r="D66" s="286">
        <v>1.972222222222222E-3</v>
      </c>
      <c r="E66" s="285">
        <v>88</v>
      </c>
      <c r="F66" s="284">
        <v>490</v>
      </c>
      <c r="G66" s="284">
        <v>40.299999999999997</v>
      </c>
      <c r="H66" s="285">
        <v>63</v>
      </c>
      <c r="M66" s="286">
        <v>1.5486111111111111E-3</v>
      </c>
      <c r="N66" s="285">
        <v>88</v>
      </c>
      <c r="O66" s="284">
        <v>427</v>
      </c>
      <c r="P66" s="284">
        <v>31.3</v>
      </c>
      <c r="Q66" s="285">
        <v>63</v>
      </c>
    </row>
    <row r="67" spans="1:17" x14ac:dyDescent="0.3">
      <c r="B67" s="284">
        <v>9.1999999999999993</v>
      </c>
      <c r="C67" s="284">
        <v>13.2</v>
      </c>
      <c r="D67" s="286">
        <v>1.9814814814814816E-3</v>
      </c>
      <c r="E67" s="285">
        <v>87</v>
      </c>
      <c r="F67" s="284">
        <v>493</v>
      </c>
      <c r="G67" s="284">
        <v>40.700000000000003</v>
      </c>
      <c r="H67" s="285">
        <v>64</v>
      </c>
      <c r="K67" s="284">
        <v>10.3</v>
      </c>
      <c r="L67" s="284">
        <v>15.7</v>
      </c>
      <c r="M67" s="286">
        <v>1.5543981481481483E-3</v>
      </c>
      <c r="N67" s="285">
        <v>87</v>
      </c>
      <c r="O67" s="284">
        <v>429</v>
      </c>
      <c r="P67" s="284">
        <v>31.7</v>
      </c>
      <c r="Q67" s="285">
        <v>64</v>
      </c>
    </row>
    <row r="68" spans="1:17" x14ac:dyDescent="0.3">
      <c r="D68" s="286">
        <v>1.9907407407407408E-3</v>
      </c>
      <c r="E68" s="285">
        <v>86</v>
      </c>
      <c r="F68" s="284">
        <v>496</v>
      </c>
      <c r="G68" s="284">
        <v>41.1</v>
      </c>
      <c r="H68" s="285">
        <v>65</v>
      </c>
      <c r="M68" s="286">
        <v>1.5601851851851851E-3</v>
      </c>
      <c r="N68" s="285">
        <v>86</v>
      </c>
      <c r="O68" s="284">
        <v>431</v>
      </c>
      <c r="P68" s="284">
        <v>32.1</v>
      </c>
      <c r="Q68" s="285">
        <v>65</v>
      </c>
    </row>
    <row r="69" spans="1:17" x14ac:dyDescent="0.3">
      <c r="A69" s="284">
        <v>5.3</v>
      </c>
      <c r="D69" s="286">
        <v>2E-3</v>
      </c>
      <c r="E69" s="285">
        <v>85</v>
      </c>
      <c r="F69" s="284">
        <v>499</v>
      </c>
      <c r="G69" s="284">
        <v>41.5</v>
      </c>
      <c r="H69" s="285">
        <v>66</v>
      </c>
      <c r="J69" s="284">
        <v>5.5</v>
      </c>
      <c r="M69" s="286">
        <v>1.5659722222222221E-3</v>
      </c>
      <c r="N69" s="285">
        <v>85</v>
      </c>
      <c r="O69" s="284">
        <v>433</v>
      </c>
      <c r="P69" s="284">
        <v>32.5</v>
      </c>
      <c r="Q69" s="285">
        <v>66</v>
      </c>
    </row>
    <row r="70" spans="1:17" x14ac:dyDescent="0.3">
      <c r="B70" s="284">
        <v>9.3000000000000007</v>
      </c>
      <c r="C70" s="284">
        <v>13.3</v>
      </c>
      <c r="D70" s="286">
        <v>2.0092592592592597E-3</v>
      </c>
      <c r="E70" s="285">
        <v>84</v>
      </c>
      <c r="F70" s="284">
        <v>502</v>
      </c>
      <c r="G70" s="284">
        <v>41.9</v>
      </c>
      <c r="H70" s="285">
        <v>67</v>
      </c>
      <c r="K70" s="284">
        <v>10.4</v>
      </c>
      <c r="L70" s="284">
        <v>15.8</v>
      </c>
      <c r="M70" s="286">
        <v>1.5717592592592591E-3</v>
      </c>
      <c r="N70" s="285">
        <v>84</v>
      </c>
      <c r="O70" s="284">
        <v>435</v>
      </c>
      <c r="P70" s="284">
        <v>32.9</v>
      </c>
      <c r="Q70" s="285">
        <v>67</v>
      </c>
    </row>
    <row r="71" spans="1:17" x14ac:dyDescent="0.3">
      <c r="D71" s="286">
        <v>2.0185185185185184E-3</v>
      </c>
      <c r="E71" s="285">
        <v>83</v>
      </c>
      <c r="F71" s="284">
        <v>505</v>
      </c>
      <c r="G71" s="284">
        <v>42.3</v>
      </c>
      <c r="H71" s="285">
        <v>68</v>
      </c>
      <c r="M71" s="286">
        <v>1.5775462962962963E-3</v>
      </c>
      <c r="N71" s="285">
        <v>83</v>
      </c>
      <c r="O71" s="284">
        <v>437</v>
      </c>
      <c r="P71" s="284">
        <v>33.299999999999997</v>
      </c>
      <c r="Q71" s="285">
        <v>68</v>
      </c>
    </row>
    <row r="72" spans="1:17" x14ac:dyDescent="0.3">
      <c r="D72" s="286">
        <v>2.0277777777777777E-3</v>
      </c>
      <c r="E72" s="285">
        <v>82</v>
      </c>
      <c r="F72" s="284">
        <v>508</v>
      </c>
      <c r="G72" s="284">
        <v>42.7</v>
      </c>
      <c r="H72" s="285">
        <v>69</v>
      </c>
      <c r="M72" s="286">
        <v>1.5833333333333335E-3</v>
      </c>
      <c r="N72" s="285">
        <v>82</v>
      </c>
      <c r="O72" s="284">
        <v>439</v>
      </c>
      <c r="P72" s="284">
        <v>33.700000000000003</v>
      </c>
      <c r="Q72" s="285">
        <v>69</v>
      </c>
    </row>
    <row r="73" spans="1:17" x14ac:dyDescent="0.3">
      <c r="B73" s="284">
        <v>9.4</v>
      </c>
      <c r="C73" s="284">
        <v>13.4</v>
      </c>
      <c r="D73" s="286">
        <v>2.0370370370370373E-3</v>
      </c>
      <c r="E73" s="285">
        <v>81</v>
      </c>
      <c r="F73" s="284">
        <v>511</v>
      </c>
      <c r="G73" s="284">
        <v>43.1</v>
      </c>
      <c r="H73" s="285">
        <v>70</v>
      </c>
      <c r="K73" s="284">
        <v>10.5</v>
      </c>
      <c r="L73" s="284">
        <v>15.9</v>
      </c>
      <c r="M73" s="286">
        <v>1.5891203703703701E-3</v>
      </c>
      <c r="N73" s="285">
        <v>81</v>
      </c>
      <c r="O73" s="284">
        <v>441</v>
      </c>
      <c r="P73" s="284">
        <v>34.1</v>
      </c>
      <c r="Q73" s="285">
        <v>70</v>
      </c>
    </row>
    <row r="74" spans="1:17" x14ac:dyDescent="0.3">
      <c r="D74" s="286">
        <v>2.0462962962962965E-3</v>
      </c>
      <c r="E74" s="285">
        <v>80</v>
      </c>
      <c r="F74" s="284">
        <v>514</v>
      </c>
      <c r="G74" s="284">
        <v>43.5</v>
      </c>
      <c r="H74" s="285">
        <v>71</v>
      </c>
      <c r="M74" s="286">
        <v>1.5949074074074075E-3</v>
      </c>
      <c r="N74" s="285">
        <v>80</v>
      </c>
      <c r="O74" s="284">
        <v>443</v>
      </c>
      <c r="P74" s="284">
        <v>34.5</v>
      </c>
      <c r="Q74" s="285">
        <v>71</v>
      </c>
    </row>
    <row r="75" spans="1:17" x14ac:dyDescent="0.3">
      <c r="A75" s="284">
        <v>5.4</v>
      </c>
      <c r="D75" s="286">
        <v>2.0555555555555557E-3</v>
      </c>
      <c r="E75" s="285">
        <v>79</v>
      </c>
      <c r="F75" s="284">
        <v>517</v>
      </c>
      <c r="G75" s="284">
        <v>43.9</v>
      </c>
      <c r="H75" s="285">
        <v>72</v>
      </c>
      <c r="J75" s="284">
        <v>5.6</v>
      </c>
      <c r="M75" s="286">
        <v>1.6006944444444445E-3</v>
      </c>
      <c r="N75" s="285">
        <v>79</v>
      </c>
      <c r="O75" s="284">
        <v>445</v>
      </c>
      <c r="P75" s="284">
        <v>34.9</v>
      </c>
      <c r="Q75" s="285">
        <v>72</v>
      </c>
    </row>
    <row r="76" spans="1:17" x14ac:dyDescent="0.3">
      <c r="B76" s="284">
        <v>9.5</v>
      </c>
      <c r="C76" s="284">
        <v>13.5</v>
      </c>
      <c r="D76" s="286">
        <v>2.0648148148148149E-3</v>
      </c>
      <c r="E76" s="285">
        <v>78</v>
      </c>
      <c r="F76" s="284">
        <v>520</v>
      </c>
      <c r="G76" s="284">
        <v>44.3</v>
      </c>
      <c r="H76" s="285">
        <v>73</v>
      </c>
      <c r="K76" s="284">
        <v>10.6</v>
      </c>
      <c r="L76" s="287">
        <v>16</v>
      </c>
      <c r="M76" s="286">
        <v>1.6064814814814815E-3</v>
      </c>
      <c r="N76" s="285">
        <v>78</v>
      </c>
      <c r="O76" s="284">
        <v>447</v>
      </c>
      <c r="P76" s="284">
        <v>35.299999999999997</v>
      </c>
      <c r="Q76" s="285">
        <v>73</v>
      </c>
    </row>
    <row r="77" spans="1:17" x14ac:dyDescent="0.3">
      <c r="D77" s="286">
        <v>2.0740740740740741E-3</v>
      </c>
      <c r="E77" s="285">
        <v>77</v>
      </c>
      <c r="F77" s="284">
        <v>523</v>
      </c>
      <c r="G77" s="284">
        <v>44.7</v>
      </c>
      <c r="H77" s="285">
        <v>74</v>
      </c>
      <c r="M77" s="286">
        <v>1.6122685185185187E-3</v>
      </c>
      <c r="N77" s="285">
        <v>77</v>
      </c>
      <c r="O77" s="284">
        <v>449</v>
      </c>
      <c r="P77" s="284">
        <v>35.700000000000003</v>
      </c>
      <c r="Q77" s="285">
        <v>74</v>
      </c>
    </row>
    <row r="78" spans="1:17" x14ac:dyDescent="0.3">
      <c r="D78" s="286">
        <v>2.0833333333333333E-3</v>
      </c>
      <c r="E78" s="285">
        <v>76</v>
      </c>
      <c r="F78" s="284">
        <v>526</v>
      </c>
      <c r="G78" s="284">
        <v>45.1</v>
      </c>
      <c r="H78" s="285">
        <v>75</v>
      </c>
      <c r="M78" s="286">
        <v>1.6180555555555557E-3</v>
      </c>
      <c r="N78" s="285">
        <v>76</v>
      </c>
      <c r="O78" s="284">
        <v>451</v>
      </c>
      <c r="P78" s="284">
        <v>36.1</v>
      </c>
      <c r="Q78" s="285">
        <v>75</v>
      </c>
    </row>
    <row r="79" spans="1:17" x14ac:dyDescent="0.3">
      <c r="B79" s="284">
        <v>9.6</v>
      </c>
      <c r="C79" s="284">
        <v>13.6</v>
      </c>
      <c r="D79" s="286">
        <v>2.0925925925925925E-3</v>
      </c>
      <c r="E79" s="285">
        <v>75</v>
      </c>
      <c r="F79" s="284">
        <v>529</v>
      </c>
      <c r="G79" s="284">
        <v>45.5</v>
      </c>
      <c r="H79" s="285">
        <v>76</v>
      </c>
      <c r="K79" s="284">
        <v>10.7</v>
      </c>
      <c r="L79" s="284">
        <v>16.100000000000001</v>
      </c>
      <c r="M79" s="286">
        <v>1.6238425925925925E-3</v>
      </c>
      <c r="N79" s="285">
        <v>75</v>
      </c>
      <c r="O79" s="284">
        <v>453</v>
      </c>
      <c r="P79" s="284">
        <v>36.5</v>
      </c>
      <c r="Q79" s="285">
        <v>76</v>
      </c>
    </row>
    <row r="80" spans="1:17" x14ac:dyDescent="0.3">
      <c r="D80" s="286">
        <v>2.1018518518518517E-3</v>
      </c>
      <c r="E80" s="285">
        <v>74</v>
      </c>
      <c r="F80" s="284">
        <v>532</v>
      </c>
      <c r="G80" s="284">
        <v>45.9</v>
      </c>
      <c r="H80" s="285">
        <v>77</v>
      </c>
      <c r="M80" s="286">
        <v>1.6296296296296295E-3</v>
      </c>
      <c r="N80" s="285">
        <v>74</v>
      </c>
      <c r="O80" s="284">
        <v>455</v>
      </c>
      <c r="P80" s="284">
        <v>36.9</v>
      </c>
      <c r="Q80" s="285">
        <v>77</v>
      </c>
    </row>
    <row r="81" spans="1:17" x14ac:dyDescent="0.3">
      <c r="A81" s="284">
        <v>5.5</v>
      </c>
      <c r="D81" s="286">
        <v>2.1111111111111109E-3</v>
      </c>
      <c r="E81" s="285">
        <v>73</v>
      </c>
      <c r="F81" s="284">
        <v>535</v>
      </c>
      <c r="G81" s="284">
        <v>46.3</v>
      </c>
      <c r="H81" s="285">
        <v>78</v>
      </c>
      <c r="J81" s="284">
        <v>5.7</v>
      </c>
      <c r="L81" s="284">
        <v>16.2</v>
      </c>
      <c r="M81" s="286">
        <v>1.6354166666666667E-3</v>
      </c>
      <c r="N81" s="285">
        <v>73</v>
      </c>
      <c r="O81" s="284">
        <v>457</v>
      </c>
      <c r="P81" s="284">
        <v>37.299999999999997</v>
      </c>
      <c r="Q81" s="285">
        <v>78</v>
      </c>
    </row>
    <row r="82" spans="1:17" x14ac:dyDescent="0.3">
      <c r="B82" s="284">
        <v>9.6999999999999993</v>
      </c>
      <c r="C82" s="284">
        <v>13.7</v>
      </c>
      <c r="D82" s="286">
        <v>2.1203703703703701E-3</v>
      </c>
      <c r="E82" s="285">
        <v>72</v>
      </c>
      <c r="F82" s="284">
        <v>538</v>
      </c>
      <c r="G82" s="284">
        <v>46.7</v>
      </c>
      <c r="H82" s="285">
        <v>79</v>
      </c>
      <c r="K82" s="284">
        <v>10.8</v>
      </c>
      <c r="M82" s="286">
        <v>1.6412037037037037E-3</v>
      </c>
      <c r="N82" s="285">
        <v>72</v>
      </c>
      <c r="O82" s="284">
        <v>459</v>
      </c>
      <c r="P82" s="284">
        <v>37.700000000000003</v>
      </c>
      <c r="Q82" s="285">
        <v>79</v>
      </c>
    </row>
    <row r="83" spans="1:17" x14ac:dyDescent="0.3">
      <c r="D83" s="286">
        <v>2.1296296296296298E-3</v>
      </c>
      <c r="E83" s="285">
        <v>71</v>
      </c>
      <c r="F83" s="284">
        <v>541</v>
      </c>
      <c r="G83" s="284">
        <v>47.1</v>
      </c>
      <c r="H83" s="285">
        <v>80</v>
      </c>
      <c r="L83" s="284">
        <v>16.3</v>
      </c>
      <c r="M83" s="286">
        <v>1.6469907407407407E-3</v>
      </c>
      <c r="N83" s="285">
        <v>71</v>
      </c>
      <c r="O83" s="284">
        <v>461</v>
      </c>
      <c r="P83" s="284">
        <v>38.1</v>
      </c>
      <c r="Q83" s="285">
        <v>80</v>
      </c>
    </row>
    <row r="84" spans="1:17" x14ac:dyDescent="0.3">
      <c r="D84" s="286">
        <v>2.138888888888889E-3</v>
      </c>
      <c r="E84" s="285">
        <v>70</v>
      </c>
      <c r="F84" s="284">
        <v>544</v>
      </c>
      <c r="G84" s="284">
        <v>47.5</v>
      </c>
      <c r="H84" s="285">
        <v>81</v>
      </c>
      <c r="M84" s="286">
        <v>1.6527777777777775E-3</v>
      </c>
      <c r="N84" s="285">
        <v>70</v>
      </c>
      <c r="O84" s="284">
        <v>463</v>
      </c>
      <c r="P84" s="284">
        <v>38.5</v>
      </c>
      <c r="Q84" s="285">
        <v>81</v>
      </c>
    </row>
    <row r="85" spans="1:17" x14ac:dyDescent="0.3">
      <c r="B85" s="284">
        <v>9.8000000000000007</v>
      </c>
      <c r="C85" s="284">
        <v>13.8</v>
      </c>
      <c r="D85" s="286">
        <v>2.1481481481481482E-3</v>
      </c>
      <c r="E85" s="285">
        <v>69</v>
      </c>
      <c r="F85" s="284">
        <v>547</v>
      </c>
      <c r="G85" s="284">
        <v>47.9</v>
      </c>
      <c r="H85" s="285">
        <v>82</v>
      </c>
      <c r="K85" s="284">
        <v>10.9</v>
      </c>
      <c r="L85" s="284">
        <v>16.399999999999999</v>
      </c>
      <c r="M85" s="286">
        <v>1.6585648148148148E-3</v>
      </c>
      <c r="N85" s="285">
        <v>69</v>
      </c>
      <c r="O85" s="284">
        <v>465</v>
      </c>
      <c r="P85" s="284">
        <v>38.9</v>
      </c>
      <c r="Q85" s="285">
        <v>82</v>
      </c>
    </row>
    <row r="86" spans="1:17" x14ac:dyDescent="0.3">
      <c r="D86" s="286">
        <v>2.1574074074074074E-3</v>
      </c>
      <c r="E86" s="285">
        <v>68</v>
      </c>
      <c r="F86" s="284">
        <v>550</v>
      </c>
      <c r="G86" s="284">
        <v>48.3</v>
      </c>
      <c r="H86" s="285">
        <v>83</v>
      </c>
      <c r="M86" s="286">
        <v>1.6643518518518518E-3</v>
      </c>
      <c r="N86" s="285">
        <v>68</v>
      </c>
      <c r="O86" s="284">
        <v>467</v>
      </c>
      <c r="P86" s="284">
        <v>39.299999999999997</v>
      </c>
      <c r="Q86" s="285">
        <v>83</v>
      </c>
    </row>
    <row r="87" spans="1:17" x14ac:dyDescent="0.3">
      <c r="A87" s="284">
        <v>5.6</v>
      </c>
      <c r="D87" s="286">
        <v>2.166666666666667E-3</v>
      </c>
      <c r="E87" s="285">
        <v>67</v>
      </c>
      <c r="F87" s="284">
        <v>553</v>
      </c>
      <c r="G87" s="284">
        <v>48.7</v>
      </c>
      <c r="H87" s="285">
        <v>84</v>
      </c>
      <c r="J87" s="284">
        <v>5.8</v>
      </c>
      <c r="L87" s="284">
        <v>16.5</v>
      </c>
      <c r="M87" s="286">
        <v>1.6701388888888892E-3</v>
      </c>
      <c r="N87" s="285">
        <v>67</v>
      </c>
      <c r="O87" s="284">
        <v>469</v>
      </c>
      <c r="P87" s="284">
        <v>39.700000000000003</v>
      </c>
      <c r="Q87" s="285">
        <v>84</v>
      </c>
    </row>
    <row r="88" spans="1:17" x14ac:dyDescent="0.3">
      <c r="B88" s="284">
        <v>9.9</v>
      </c>
      <c r="C88" s="284">
        <v>13.9</v>
      </c>
      <c r="D88" s="286">
        <v>2.1759259259259258E-3</v>
      </c>
      <c r="E88" s="285">
        <v>66</v>
      </c>
      <c r="F88" s="284">
        <v>556</v>
      </c>
      <c r="G88" s="284">
        <v>49.1</v>
      </c>
      <c r="H88" s="285">
        <v>85</v>
      </c>
      <c r="K88" s="287">
        <v>11</v>
      </c>
      <c r="M88" s="286">
        <v>1.675925925925926E-3</v>
      </c>
      <c r="N88" s="285">
        <v>66</v>
      </c>
      <c r="O88" s="284">
        <v>471</v>
      </c>
      <c r="P88" s="284">
        <v>40.1</v>
      </c>
      <c r="Q88" s="285">
        <v>85</v>
      </c>
    </row>
    <row r="89" spans="1:17" x14ac:dyDescent="0.3">
      <c r="D89" s="286">
        <v>2.185185185185185E-3</v>
      </c>
      <c r="E89" s="285">
        <v>65</v>
      </c>
      <c r="F89" s="284">
        <v>559</v>
      </c>
      <c r="G89" s="284">
        <v>49.5</v>
      </c>
      <c r="H89" s="285">
        <v>86</v>
      </c>
      <c r="L89" s="284">
        <v>16.600000000000001</v>
      </c>
      <c r="M89" s="286">
        <v>1.681712962962963E-3</v>
      </c>
      <c r="N89" s="285">
        <v>65</v>
      </c>
      <c r="O89" s="284">
        <v>473</v>
      </c>
      <c r="P89" s="284">
        <v>40.4</v>
      </c>
      <c r="Q89" s="285">
        <v>86</v>
      </c>
    </row>
    <row r="90" spans="1:17" x14ac:dyDescent="0.3">
      <c r="D90" s="286">
        <v>2.1944444444444446E-3</v>
      </c>
      <c r="E90" s="285">
        <v>64</v>
      </c>
      <c r="F90" s="284">
        <v>562</v>
      </c>
      <c r="G90" s="284">
        <v>49.9</v>
      </c>
      <c r="H90" s="285">
        <v>87</v>
      </c>
      <c r="M90" s="286">
        <v>1.6875E-3</v>
      </c>
      <c r="N90" s="285">
        <v>64</v>
      </c>
      <c r="O90" s="284">
        <v>475</v>
      </c>
      <c r="P90" s="284">
        <v>40.700000000000003</v>
      </c>
      <c r="Q90" s="285">
        <v>87</v>
      </c>
    </row>
    <row r="91" spans="1:17" x14ac:dyDescent="0.3">
      <c r="B91" s="287">
        <v>10</v>
      </c>
      <c r="C91" s="287">
        <v>14</v>
      </c>
      <c r="D91" s="286">
        <v>2.2037037037037038E-3</v>
      </c>
      <c r="E91" s="285">
        <v>63</v>
      </c>
      <c r="F91" s="284">
        <v>564</v>
      </c>
      <c r="G91" s="284">
        <v>50.3</v>
      </c>
      <c r="H91" s="285">
        <v>88</v>
      </c>
      <c r="K91" s="284">
        <v>11.1</v>
      </c>
      <c r="L91" s="284">
        <v>16.7</v>
      </c>
      <c r="M91" s="286">
        <v>1.6932870370370372E-3</v>
      </c>
      <c r="N91" s="285">
        <v>63</v>
      </c>
      <c r="O91" s="284">
        <v>477</v>
      </c>
      <c r="P91" s="284">
        <v>41</v>
      </c>
      <c r="Q91" s="285">
        <v>88</v>
      </c>
    </row>
    <row r="92" spans="1:17" x14ac:dyDescent="0.3">
      <c r="D92" s="286">
        <v>2.212962962962963E-3</v>
      </c>
      <c r="E92" s="285">
        <v>62</v>
      </c>
      <c r="F92" s="284">
        <v>566</v>
      </c>
      <c r="G92" s="284">
        <v>50.7</v>
      </c>
      <c r="H92" s="285">
        <v>89</v>
      </c>
      <c r="M92" s="286">
        <v>1.6990740740740742E-3</v>
      </c>
      <c r="N92" s="285">
        <v>62</v>
      </c>
      <c r="O92" s="284">
        <v>479</v>
      </c>
      <c r="P92" s="284">
        <v>41.3</v>
      </c>
      <c r="Q92" s="285">
        <v>89</v>
      </c>
    </row>
    <row r="93" spans="1:17" x14ac:dyDescent="0.3">
      <c r="A93" s="284">
        <v>5.7</v>
      </c>
      <c r="D93" s="286">
        <v>2.2222222222222222E-3</v>
      </c>
      <c r="E93" s="285">
        <v>61</v>
      </c>
      <c r="F93" s="284">
        <v>568</v>
      </c>
      <c r="G93" s="284">
        <v>51.1</v>
      </c>
      <c r="H93" s="285">
        <v>90</v>
      </c>
      <c r="J93" s="284">
        <v>5.9</v>
      </c>
      <c r="L93" s="284">
        <v>16.8</v>
      </c>
      <c r="M93" s="286">
        <v>1.7048611111111112E-3</v>
      </c>
      <c r="N93" s="285">
        <v>61</v>
      </c>
      <c r="O93" s="284">
        <v>481</v>
      </c>
      <c r="P93" s="284">
        <v>41.6</v>
      </c>
      <c r="Q93" s="285">
        <v>90</v>
      </c>
    </row>
    <row r="94" spans="1:17" x14ac:dyDescent="0.3">
      <c r="B94" s="284">
        <v>10.1</v>
      </c>
      <c r="C94" s="284">
        <v>14.1</v>
      </c>
      <c r="D94" s="286">
        <v>2.2314814814814814E-3</v>
      </c>
      <c r="E94" s="285">
        <v>60</v>
      </c>
      <c r="F94" s="284">
        <v>570</v>
      </c>
      <c r="G94" s="284">
        <v>51.5</v>
      </c>
      <c r="H94" s="285">
        <v>91</v>
      </c>
      <c r="K94" s="284">
        <v>11.2</v>
      </c>
      <c r="M94" s="286">
        <v>1.710648148148148E-3</v>
      </c>
      <c r="N94" s="285">
        <v>60</v>
      </c>
      <c r="O94" s="284">
        <v>483</v>
      </c>
      <c r="P94" s="284">
        <v>41.9</v>
      </c>
      <c r="Q94" s="285">
        <v>91</v>
      </c>
    </row>
    <row r="95" spans="1:17" x14ac:dyDescent="0.3">
      <c r="D95" s="286">
        <v>2.2407407407407406E-3</v>
      </c>
      <c r="E95" s="285">
        <v>59</v>
      </c>
      <c r="F95" s="284">
        <v>572</v>
      </c>
      <c r="G95" s="284">
        <v>51.9</v>
      </c>
      <c r="H95" s="285">
        <v>92</v>
      </c>
      <c r="L95" s="284">
        <v>16.899999999999999</v>
      </c>
      <c r="M95" s="286">
        <v>1.7164351851851852E-3</v>
      </c>
      <c r="N95" s="285">
        <v>59</v>
      </c>
      <c r="O95" s="284">
        <v>485</v>
      </c>
      <c r="P95" s="284">
        <v>42.2</v>
      </c>
      <c r="Q95" s="285">
        <v>92</v>
      </c>
    </row>
    <row r="96" spans="1:17" x14ac:dyDescent="0.3">
      <c r="D96" s="286">
        <v>2.2500000000000003E-3</v>
      </c>
      <c r="E96" s="285">
        <v>58</v>
      </c>
      <c r="F96" s="284">
        <v>574</v>
      </c>
      <c r="G96" s="284">
        <v>52.3</v>
      </c>
      <c r="H96" s="285">
        <v>93</v>
      </c>
      <c r="M96" s="286">
        <v>1.7222222222222222E-3</v>
      </c>
      <c r="N96" s="285">
        <v>58</v>
      </c>
      <c r="O96" s="284">
        <v>487</v>
      </c>
      <c r="P96" s="284">
        <v>42.5</v>
      </c>
      <c r="Q96" s="285">
        <v>93</v>
      </c>
    </row>
    <row r="97" spans="1:17" x14ac:dyDescent="0.3">
      <c r="B97" s="284">
        <v>10.199999999999999</v>
      </c>
      <c r="C97" s="284">
        <v>14.2</v>
      </c>
      <c r="D97" s="286">
        <v>2.259259259259259E-3</v>
      </c>
      <c r="E97" s="285">
        <v>57</v>
      </c>
      <c r="F97" s="284">
        <v>576</v>
      </c>
      <c r="G97" s="284">
        <v>52.7</v>
      </c>
      <c r="H97" s="285">
        <v>94</v>
      </c>
      <c r="K97" s="284">
        <v>11.3</v>
      </c>
      <c r="L97" s="287">
        <v>17</v>
      </c>
      <c r="M97" s="286">
        <v>1.7280092592592592E-3</v>
      </c>
      <c r="N97" s="285">
        <v>57</v>
      </c>
      <c r="O97" s="284">
        <v>489</v>
      </c>
      <c r="P97" s="284">
        <v>42.8</v>
      </c>
      <c r="Q97" s="285">
        <v>94</v>
      </c>
    </row>
    <row r="98" spans="1:17" x14ac:dyDescent="0.3">
      <c r="A98" s="284">
        <v>5.8</v>
      </c>
      <c r="D98" s="286">
        <v>2.2685185185185182E-3</v>
      </c>
      <c r="E98" s="285">
        <v>56</v>
      </c>
      <c r="F98" s="284">
        <v>578</v>
      </c>
      <c r="G98" s="284">
        <v>53.1</v>
      </c>
      <c r="H98" s="285">
        <v>95</v>
      </c>
      <c r="J98" s="287">
        <v>6</v>
      </c>
      <c r="M98" s="286">
        <v>1.7337962962962964E-3</v>
      </c>
      <c r="N98" s="285">
        <v>56</v>
      </c>
      <c r="O98" s="284">
        <v>491</v>
      </c>
      <c r="P98" s="284">
        <v>43.1</v>
      </c>
      <c r="Q98" s="285">
        <v>95</v>
      </c>
    </row>
    <row r="99" spans="1:17" x14ac:dyDescent="0.3">
      <c r="C99" s="284">
        <v>14.3</v>
      </c>
      <c r="D99" s="286">
        <v>2.2777777777777779E-3</v>
      </c>
      <c r="E99" s="285">
        <v>55</v>
      </c>
      <c r="F99" s="284">
        <v>580</v>
      </c>
      <c r="G99" s="284">
        <v>53.5</v>
      </c>
      <c r="H99" s="285">
        <v>96</v>
      </c>
      <c r="L99" s="284">
        <v>17.100000000000001</v>
      </c>
      <c r="M99" s="286">
        <v>1.7395833333333332E-3</v>
      </c>
      <c r="N99" s="285">
        <v>55</v>
      </c>
      <c r="O99" s="284">
        <v>493</v>
      </c>
      <c r="P99" s="284">
        <v>43.4</v>
      </c>
      <c r="Q99" s="285">
        <v>96</v>
      </c>
    </row>
    <row r="100" spans="1:17" x14ac:dyDescent="0.3">
      <c r="B100" s="284">
        <v>10.3</v>
      </c>
      <c r="D100" s="286">
        <v>2.2870370370370371E-3</v>
      </c>
      <c r="E100" s="285">
        <v>54</v>
      </c>
      <c r="F100" s="284">
        <v>582</v>
      </c>
      <c r="G100" s="284">
        <v>53.9</v>
      </c>
      <c r="H100" s="285">
        <v>97</v>
      </c>
      <c r="K100" s="284">
        <v>11.4</v>
      </c>
      <c r="M100" s="286">
        <v>1.7453703703703702E-3</v>
      </c>
      <c r="N100" s="285">
        <v>54</v>
      </c>
      <c r="O100" s="284">
        <v>495</v>
      </c>
      <c r="P100" s="284">
        <v>43.7</v>
      </c>
      <c r="Q100" s="285">
        <v>97</v>
      </c>
    </row>
    <row r="101" spans="1:17" x14ac:dyDescent="0.3">
      <c r="C101" s="284">
        <v>14.4</v>
      </c>
      <c r="D101" s="286">
        <v>2.2962962962962963E-3</v>
      </c>
      <c r="E101" s="285">
        <v>53</v>
      </c>
      <c r="F101" s="284">
        <v>584</v>
      </c>
      <c r="G101" s="284">
        <v>54.3</v>
      </c>
      <c r="H101" s="285">
        <v>98</v>
      </c>
      <c r="L101" s="284">
        <v>17.2</v>
      </c>
      <c r="M101" s="286">
        <v>1.7511574074074072E-3</v>
      </c>
      <c r="N101" s="285">
        <v>53</v>
      </c>
      <c r="O101" s="284">
        <v>497</v>
      </c>
      <c r="P101" s="284">
        <v>44</v>
      </c>
      <c r="Q101" s="285">
        <v>98</v>
      </c>
    </row>
    <row r="102" spans="1:17" x14ac:dyDescent="0.3">
      <c r="D102" s="286">
        <v>2.3055555555555555E-3</v>
      </c>
      <c r="E102" s="285">
        <v>52</v>
      </c>
      <c r="F102" s="284">
        <v>586</v>
      </c>
      <c r="G102" s="284">
        <v>54.7</v>
      </c>
      <c r="H102" s="285">
        <v>99</v>
      </c>
      <c r="M102" s="286">
        <v>1.7569444444444447E-3</v>
      </c>
      <c r="N102" s="285">
        <v>52</v>
      </c>
      <c r="O102" s="284">
        <v>499</v>
      </c>
      <c r="P102" s="284">
        <v>44.3</v>
      </c>
      <c r="Q102" s="285">
        <v>99</v>
      </c>
    </row>
    <row r="103" spans="1:17" x14ac:dyDescent="0.3">
      <c r="A103" s="284">
        <v>5.9</v>
      </c>
      <c r="B103" s="284">
        <v>10.4</v>
      </c>
      <c r="C103" s="284">
        <v>14.5</v>
      </c>
      <c r="D103" s="286">
        <v>2.3148148148148151E-3</v>
      </c>
      <c r="E103" s="285">
        <v>51</v>
      </c>
      <c r="F103" s="284">
        <v>588</v>
      </c>
      <c r="G103" s="284">
        <v>55.1</v>
      </c>
      <c r="H103" s="285">
        <v>100</v>
      </c>
      <c r="J103" s="284">
        <v>6.1</v>
      </c>
      <c r="K103" s="284">
        <v>11.5</v>
      </c>
      <c r="L103" s="284">
        <v>17.3</v>
      </c>
      <c r="M103" s="286">
        <v>1.7627314814814814E-3</v>
      </c>
      <c r="N103" s="285">
        <v>51</v>
      </c>
      <c r="O103" s="284">
        <v>501</v>
      </c>
      <c r="P103" s="284">
        <v>44.6</v>
      </c>
      <c r="Q103" s="285">
        <v>100</v>
      </c>
    </row>
    <row r="104" spans="1:17" x14ac:dyDescent="0.3">
      <c r="D104" s="286">
        <v>2.3240740740740743E-3</v>
      </c>
      <c r="E104" s="285">
        <v>50</v>
      </c>
      <c r="F104" s="284">
        <v>590</v>
      </c>
      <c r="G104" s="284">
        <v>55.5</v>
      </c>
      <c r="H104" s="285">
        <v>101</v>
      </c>
      <c r="M104" s="286">
        <v>1.7685185185185184E-3</v>
      </c>
      <c r="N104" s="285">
        <v>50</v>
      </c>
      <c r="O104" s="284">
        <v>503</v>
      </c>
      <c r="P104" s="284">
        <v>44.9</v>
      </c>
      <c r="Q104" s="285">
        <v>101</v>
      </c>
    </row>
    <row r="105" spans="1:17" x14ac:dyDescent="0.3">
      <c r="C105" s="284">
        <v>14.6</v>
      </c>
      <c r="D105" s="286">
        <v>2.3333333333333335E-3</v>
      </c>
      <c r="E105" s="285">
        <v>49</v>
      </c>
      <c r="F105" s="284">
        <v>592</v>
      </c>
      <c r="G105" s="284">
        <v>55.9</v>
      </c>
      <c r="H105" s="285">
        <v>102</v>
      </c>
      <c r="L105" s="284">
        <v>17.399999999999999</v>
      </c>
      <c r="M105" s="286">
        <v>1.7743055555555552E-3</v>
      </c>
      <c r="N105" s="285">
        <v>49</v>
      </c>
      <c r="O105" s="284">
        <v>505</v>
      </c>
      <c r="P105" s="284">
        <v>45.2</v>
      </c>
      <c r="Q105" s="285">
        <v>102</v>
      </c>
    </row>
    <row r="106" spans="1:17" x14ac:dyDescent="0.3">
      <c r="B106" s="284">
        <v>10.5</v>
      </c>
      <c r="D106" s="286">
        <v>2.3425925925925923E-3</v>
      </c>
      <c r="E106" s="285">
        <v>48</v>
      </c>
      <c r="F106" s="284">
        <v>594</v>
      </c>
      <c r="G106" s="284">
        <v>56.3</v>
      </c>
      <c r="H106" s="285">
        <v>103</v>
      </c>
      <c r="K106" s="284">
        <v>11.6</v>
      </c>
      <c r="M106" s="286">
        <v>1.7800925925925927E-3</v>
      </c>
      <c r="N106" s="285">
        <v>48</v>
      </c>
      <c r="O106" s="284">
        <v>507</v>
      </c>
      <c r="P106" s="284">
        <v>45.5</v>
      </c>
      <c r="Q106" s="285">
        <v>103</v>
      </c>
    </row>
    <row r="107" spans="1:17" x14ac:dyDescent="0.3">
      <c r="C107" s="284">
        <v>14.7</v>
      </c>
      <c r="D107" s="286">
        <v>2.3518518518518519E-3</v>
      </c>
      <c r="E107" s="285">
        <v>47</v>
      </c>
      <c r="F107" s="284">
        <v>596</v>
      </c>
      <c r="G107" s="284">
        <v>56.7</v>
      </c>
      <c r="H107" s="285">
        <v>104</v>
      </c>
      <c r="L107" s="284">
        <v>17.5</v>
      </c>
      <c r="M107" s="286">
        <v>1.7858796296296297E-3</v>
      </c>
      <c r="N107" s="285">
        <v>47</v>
      </c>
      <c r="O107" s="284">
        <v>509</v>
      </c>
      <c r="P107" s="284">
        <v>45.8</v>
      </c>
      <c r="Q107" s="285">
        <v>104</v>
      </c>
    </row>
    <row r="108" spans="1:17" x14ac:dyDescent="0.3">
      <c r="A108" s="287">
        <v>6</v>
      </c>
      <c r="D108" s="286">
        <v>2.3611111111111111E-3</v>
      </c>
      <c r="E108" s="285">
        <v>46</v>
      </c>
      <c r="F108" s="284">
        <v>598</v>
      </c>
      <c r="G108" s="284">
        <v>57.1</v>
      </c>
      <c r="H108" s="285">
        <v>105</v>
      </c>
      <c r="J108" s="284">
        <v>6.2</v>
      </c>
      <c r="M108" s="286">
        <v>1.7916666666666669E-3</v>
      </c>
      <c r="N108" s="285">
        <v>46</v>
      </c>
      <c r="O108" s="284">
        <v>510</v>
      </c>
      <c r="P108" s="284">
        <v>46.1</v>
      </c>
      <c r="Q108" s="285">
        <v>105</v>
      </c>
    </row>
    <row r="109" spans="1:17" x14ac:dyDescent="0.3">
      <c r="B109" s="284">
        <v>10.6</v>
      </c>
      <c r="C109" s="284">
        <v>14.8</v>
      </c>
      <c r="D109" s="286">
        <v>2.3703703703703703E-3</v>
      </c>
      <c r="E109" s="285">
        <v>45</v>
      </c>
      <c r="F109" s="284">
        <v>600</v>
      </c>
      <c r="G109" s="284">
        <v>57.5</v>
      </c>
      <c r="H109" s="285">
        <v>106</v>
      </c>
      <c r="K109" s="284">
        <v>11.7</v>
      </c>
      <c r="L109" s="284">
        <v>17.600000000000001</v>
      </c>
      <c r="M109" s="286">
        <v>1.7974537037037037E-3</v>
      </c>
      <c r="N109" s="285">
        <v>45</v>
      </c>
      <c r="O109" s="284">
        <v>511</v>
      </c>
      <c r="P109" s="284">
        <v>46.4</v>
      </c>
      <c r="Q109" s="285">
        <v>106</v>
      </c>
    </row>
    <row r="110" spans="1:17" x14ac:dyDescent="0.3">
      <c r="D110" s="286">
        <v>2.3796296296296295E-3</v>
      </c>
      <c r="E110" s="285">
        <v>44</v>
      </c>
      <c r="F110" s="284">
        <v>602</v>
      </c>
      <c r="G110" s="284">
        <v>57.9</v>
      </c>
      <c r="H110" s="285">
        <v>107</v>
      </c>
      <c r="M110" s="286">
        <v>1.8032407407407407E-3</v>
      </c>
      <c r="N110" s="285">
        <v>44</v>
      </c>
      <c r="O110" s="284">
        <v>512</v>
      </c>
      <c r="P110" s="284">
        <v>46.7</v>
      </c>
      <c r="Q110" s="285">
        <v>107</v>
      </c>
    </row>
    <row r="111" spans="1:17" x14ac:dyDescent="0.3">
      <c r="C111" s="284">
        <v>14.9</v>
      </c>
      <c r="D111" s="286">
        <v>2.3888888888888887E-3</v>
      </c>
      <c r="E111" s="285">
        <v>43</v>
      </c>
      <c r="F111" s="284">
        <v>604</v>
      </c>
      <c r="G111" s="284">
        <v>58.3</v>
      </c>
      <c r="H111" s="285">
        <v>108</v>
      </c>
      <c r="L111" s="284">
        <v>17.7</v>
      </c>
      <c r="M111" s="286">
        <v>1.8090277777777777E-3</v>
      </c>
      <c r="N111" s="285">
        <v>43</v>
      </c>
      <c r="O111" s="284">
        <v>513</v>
      </c>
      <c r="P111" s="284">
        <v>47</v>
      </c>
      <c r="Q111" s="285">
        <v>108</v>
      </c>
    </row>
    <row r="112" spans="1:17" x14ac:dyDescent="0.3">
      <c r="B112" s="284">
        <v>10.7</v>
      </c>
      <c r="D112" s="286">
        <v>2.3981481481481479E-3</v>
      </c>
      <c r="E112" s="285">
        <v>42</v>
      </c>
      <c r="F112" s="284">
        <v>606</v>
      </c>
      <c r="G112" s="284">
        <v>58.7</v>
      </c>
      <c r="H112" s="285">
        <v>109</v>
      </c>
      <c r="K112" s="284">
        <v>11.8</v>
      </c>
      <c r="M112" s="286">
        <v>1.8148148148148149E-3</v>
      </c>
      <c r="N112" s="285">
        <v>42</v>
      </c>
      <c r="O112" s="284">
        <v>514</v>
      </c>
      <c r="P112" s="284">
        <v>47.3</v>
      </c>
      <c r="Q112" s="285">
        <v>109</v>
      </c>
    </row>
    <row r="113" spans="1:17" x14ac:dyDescent="0.3">
      <c r="A113" s="284">
        <v>6.1</v>
      </c>
      <c r="C113" s="284">
        <v>15</v>
      </c>
      <c r="D113" s="286">
        <v>2.4074074074074076E-3</v>
      </c>
      <c r="E113" s="285">
        <v>41</v>
      </c>
      <c r="F113" s="284">
        <v>608</v>
      </c>
      <c r="G113" s="284">
        <v>59.1</v>
      </c>
      <c r="H113" s="285">
        <v>110</v>
      </c>
      <c r="J113" s="284">
        <v>6.3</v>
      </c>
      <c r="L113" s="284">
        <v>17.8</v>
      </c>
      <c r="M113" s="286">
        <v>1.8206018518518519E-3</v>
      </c>
      <c r="N113" s="285">
        <v>41</v>
      </c>
      <c r="O113" s="284">
        <v>515</v>
      </c>
      <c r="P113" s="284">
        <v>47.6</v>
      </c>
      <c r="Q113" s="285">
        <v>110</v>
      </c>
    </row>
    <row r="114" spans="1:17" x14ac:dyDescent="0.3">
      <c r="D114" s="286">
        <v>2.4166666666666668E-3</v>
      </c>
      <c r="E114" s="285">
        <v>40</v>
      </c>
      <c r="F114" s="284">
        <v>610</v>
      </c>
      <c r="G114" s="284">
        <v>59.5</v>
      </c>
      <c r="H114" s="285">
        <v>111</v>
      </c>
      <c r="M114" s="286">
        <v>1.8263888888888887E-3</v>
      </c>
      <c r="N114" s="285">
        <v>40</v>
      </c>
      <c r="O114" s="284">
        <v>516</v>
      </c>
      <c r="P114" s="284">
        <v>47.9</v>
      </c>
      <c r="Q114" s="285">
        <v>111</v>
      </c>
    </row>
    <row r="115" spans="1:17" x14ac:dyDescent="0.3">
      <c r="B115" s="284">
        <v>10.8</v>
      </c>
      <c r="C115" s="284">
        <v>15.1</v>
      </c>
      <c r="D115" s="286">
        <v>2.4259259259259256E-3</v>
      </c>
      <c r="E115" s="285">
        <v>39</v>
      </c>
      <c r="F115" s="284">
        <v>612</v>
      </c>
      <c r="G115" s="284">
        <v>59.8</v>
      </c>
      <c r="H115" s="285">
        <v>112</v>
      </c>
      <c r="K115" s="284">
        <v>11.9</v>
      </c>
      <c r="L115" s="284">
        <v>17.899999999999999</v>
      </c>
      <c r="M115" s="286">
        <v>1.8321759259259257E-3</v>
      </c>
      <c r="N115" s="285">
        <v>39</v>
      </c>
      <c r="O115" s="284">
        <v>517</v>
      </c>
      <c r="P115" s="284">
        <v>48.2</v>
      </c>
      <c r="Q115" s="285">
        <v>112</v>
      </c>
    </row>
    <row r="116" spans="1:17" x14ac:dyDescent="0.3">
      <c r="D116" s="286">
        <v>2.4351851851851852E-3</v>
      </c>
      <c r="E116" s="285">
        <v>38</v>
      </c>
      <c r="F116" s="284">
        <v>614</v>
      </c>
      <c r="G116" s="284">
        <v>60.1</v>
      </c>
      <c r="H116" s="285">
        <v>113</v>
      </c>
      <c r="M116" s="286">
        <v>1.8379629629629629E-3</v>
      </c>
      <c r="N116" s="285">
        <v>38</v>
      </c>
      <c r="O116" s="284">
        <v>518</v>
      </c>
      <c r="P116" s="284">
        <v>48.5</v>
      </c>
      <c r="Q116" s="285">
        <v>113</v>
      </c>
    </row>
    <row r="117" spans="1:17" x14ac:dyDescent="0.3">
      <c r="C117" s="284">
        <v>15.2</v>
      </c>
      <c r="D117" s="286">
        <v>2.4444444444444444E-3</v>
      </c>
      <c r="E117" s="285">
        <v>37</v>
      </c>
      <c r="F117" s="284">
        <v>616</v>
      </c>
      <c r="G117" s="284">
        <v>60.4</v>
      </c>
      <c r="H117" s="285">
        <v>114</v>
      </c>
      <c r="L117" s="287">
        <v>18</v>
      </c>
      <c r="M117" s="286">
        <v>1.8437499999999999E-3</v>
      </c>
      <c r="N117" s="285">
        <v>37</v>
      </c>
      <c r="O117" s="284">
        <v>519</v>
      </c>
      <c r="P117" s="284">
        <v>48.8</v>
      </c>
      <c r="Q117" s="285">
        <v>114</v>
      </c>
    </row>
    <row r="118" spans="1:17" x14ac:dyDescent="0.3">
      <c r="A118" s="284">
        <v>6.2</v>
      </c>
      <c r="B118" s="284">
        <v>10.9</v>
      </c>
      <c r="D118" s="286">
        <v>2.4537037037037036E-3</v>
      </c>
      <c r="E118" s="285">
        <v>36</v>
      </c>
      <c r="F118" s="284">
        <v>618</v>
      </c>
      <c r="G118" s="284">
        <v>60.7</v>
      </c>
      <c r="H118" s="285">
        <v>115</v>
      </c>
      <c r="J118" s="284">
        <v>6.4</v>
      </c>
      <c r="K118" s="287">
        <v>12</v>
      </c>
      <c r="L118" s="284">
        <v>18.100000000000001</v>
      </c>
      <c r="M118" s="286">
        <v>1.8495370370370369E-3</v>
      </c>
      <c r="N118" s="285">
        <v>36</v>
      </c>
      <c r="O118" s="284">
        <v>520</v>
      </c>
      <c r="P118" s="284">
        <v>49.1</v>
      </c>
      <c r="Q118" s="285">
        <v>115</v>
      </c>
    </row>
    <row r="119" spans="1:17" x14ac:dyDescent="0.3">
      <c r="C119" s="284">
        <v>15.3</v>
      </c>
      <c r="D119" s="286">
        <v>2.4629629629629632E-3</v>
      </c>
      <c r="E119" s="285">
        <v>35</v>
      </c>
      <c r="F119" s="284">
        <v>620</v>
      </c>
      <c r="G119" s="284">
        <v>61</v>
      </c>
      <c r="H119" s="285">
        <v>116</v>
      </c>
      <c r="L119" s="284">
        <v>18.2</v>
      </c>
      <c r="M119" s="286">
        <v>1.8553240740740743E-3</v>
      </c>
      <c r="N119" s="285">
        <v>35</v>
      </c>
      <c r="O119" s="284">
        <v>521</v>
      </c>
      <c r="P119" s="284">
        <v>49.4</v>
      </c>
      <c r="Q119" s="285">
        <v>116</v>
      </c>
    </row>
    <row r="120" spans="1:17" x14ac:dyDescent="0.3">
      <c r="D120" s="286">
        <v>2.4722222222222224E-3</v>
      </c>
      <c r="E120" s="285">
        <v>34</v>
      </c>
      <c r="F120" s="284">
        <v>622</v>
      </c>
      <c r="G120" s="284">
        <v>61.3</v>
      </c>
      <c r="H120" s="285">
        <v>117</v>
      </c>
      <c r="L120" s="284">
        <v>18.3</v>
      </c>
      <c r="M120" s="286">
        <v>1.8611111111111109E-3</v>
      </c>
      <c r="N120" s="285">
        <v>34</v>
      </c>
      <c r="O120" s="284">
        <v>522</v>
      </c>
      <c r="P120" s="284">
        <v>49.7</v>
      </c>
      <c r="Q120" s="285">
        <v>117</v>
      </c>
    </row>
    <row r="121" spans="1:17" x14ac:dyDescent="0.3">
      <c r="B121" s="287">
        <v>11</v>
      </c>
      <c r="C121" s="284">
        <v>15.4</v>
      </c>
      <c r="D121" s="286">
        <v>2.4814814814814816E-3</v>
      </c>
      <c r="E121" s="285">
        <v>33</v>
      </c>
      <c r="F121" s="284">
        <v>624</v>
      </c>
      <c r="G121" s="284">
        <v>61.6</v>
      </c>
      <c r="H121" s="285">
        <v>118</v>
      </c>
      <c r="K121" s="284">
        <v>12.1</v>
      </c>
      <c r="L121" s="284">
        <v>18.399999999999999</v>
      </c>
      <c r="M121" s="286">
        <v>1.8668981481481481E-3</v>
      </c>
      <c r="N121" s="285">
        <v>33</v>
      </c>
      <c r="O121" s="284">
        <v>523</v>
      </c>
      <c r="P121" s="284">
        <v>50</v>
      </c>
      <c r="Q121" s="285">
        <v>118</v>
      </c>
    </row>
    <row r="122" spans="1:17" x14ac:dyDescent="0.3">
      <c r="D122" s="286">
        <v>2.4907407407407408E-3</v>
      </c>
      <c r="E122" s="285">
        <v>32</v>
      </c>
      <c r="F122" s="284">
        <v>626</v>
      </c>
      <c r="G122" s="284">
        <v>61.9</v>
      </c>
      <c r="H122" s="285">
        <v>119</v>
      </c>
      <c r="L122" s="284">
        <v>18.5</v>
      </c>
      <c r="M122" s="286">
        <v>1.8726851851851853E-3</v>
      </c>
      <c r="N122" s="285">
        <v>32</v>
      </c>
      <c r="O122" s="284">
        <v>524</v>
      </c>
      <c r="P122" s="284">
        <v>50.3</v>
      </c>
      <c r="Q122" s="285">
        <v>119</v>
      </c>
    </row>
    <row r="123" spans="1:17" x14ac:dyDescent="0.3">
      <c r="A123" s="284">
        <v>6.3</v>
      </c>
      <c r="C123" s="284">
        <v>15.5</v>
      </c>
      <c r="D123" s="286">
        <v>2.5000000000000001E-3</v>
      </c>
      <c r="E123" s="285">
        <v>31</v>
      </c>
      <c r="F123" s="284">
        <v>628</v>
      </c>
      <c r="G123" s="284">
        <v>62.2</v>
      </c>
      <c r="H123" s="285">
        <v>120</v>
      </c>
      <c r="J123" s="284">
        <v>6.5</v>
      </c>
      <c r="L123" s="284">
        <v>18.600000000000001</v>
      </c>
      <c r="M123" s="286">
        <v>1.8784722222222223E-3</v>
      </c>
      <c r="N123" s="285">
        <v>31</v>
      </c>
      <c r="O123" s="284">
        <v>525</v>
      </c>
      <c r="P123" s="284">
        <v>50.6</v>
      </c>
      <c r="Q123" s="285">
        <v>120</v>
      </c>
    </row>
    <row r="124" spans="1:17" x14ac:dyDescent="0.3">
      <c r="B124" s="284">
        <v>11.1</v>
      </c>
      <c r="D124" s="286">
        <v>2.5092592592592593E-3</v>
      </c>
      <c r="E124" s="285">
        <v>30</v>
      </c>
      <c r="F124" s="284">
        <v>630</v>
      </c>
      <c r="G124" s="284">
        <v>62.5</v>
      </c>
      <c r="H124" s="285">
        <v>121</v>
      </c>
      <c r="K124" s="284">
        <v>12.2</v>
      </c>
      <c r="L124" s="284">
        <v>18.7</v>
      </c>
      <c r="M124" s="286">
        <v>1.8842592592592594E-3</v>
      </c>
      <c r="N124" s="285">
        <v>30</v>
      </c>
      <c r="O124" s="284">
        <v>526</v>
      </c>
      <c r="P124" s="284">
        <v>50.9</v>
      </c>
      <c r="Q124" s="285">
        <v>121</v>
      </c>
    </row>
    <row r="125" spans="1:17" x14ac:dyDescent="0.3">
      <c r="C125" s="284">
        <v>15.6</v>
      </c>
      <c r="D125" s="286">
        <v>2.5185185185185185E-3</v>
      </c>
      <c r="E125" s="285">
        <v>29</v>
      </c>
      <c r="F125" s="284">
        <v>632</v>
      </c>
      <c r="G125" s="284">
        <v>62.8</v>
      </c>
      <c r="H125" s="285">
        <v>122</v>
      </c>
      <c r="L125" s="284">
        <v>18.8</v>
      </c>
      <c r="M125" s="286">
        <v>1.8900462962962961E-3</v>
      </c>
      <c r="N125" s="285">
        <v>29</v>
      </c>
      <c r="O125" s="284">
        <v>527</v>
      </c>
      <c r="P125" s="284">
        <v>51.2</v>
      </c>
      <c r="Q125" s="285">
        <v>122</v>
      </c>
    </row>
    <row r="126" spans="1:17" x14ac:dyDescent="0.3">
      <c r="D126" s="286">
        <v>2.5277777777777777E-3</v>
      </c>
      <c r="E126" s="285">
        <v>28</v>
      </c>
      <c r="F126" s="284">
        <v>633</v>
      </c>
      <c r="G126" s="284">
        <v>63.1</v>
      </c>
      <c r="H126" s="285">
        <v>123</v>
      </c>
      <c r="L126" s="284">
        <v>18.899999999999999</v>
      </c>
      <c r="M126" s="286">
        <v>1.8958333333333334E-3</v>
      </c>
      <c r="N126" s="285">
        <v>28</v>
      </c>
      <c r="O126" s="284">
        <v>528</v>
      </c>
      <c r="P126" s="284">
        <v>51.5</v>
      </c>
      <c r="Q126" s="285">
        <v>123</v>
      </c>
    </row>
    <row r="127" spans="1:17" x14ac:dyDescent="0.3">
      <c r="B127" s="284">
        <v>11.2</v>
      </c>
      <c r="C127" s="284">
        <v>15.7</v>
      </c>
      <c r="D127" s="286">
        <v>2.5370370370370369E-3</v>
      </c>
      <c r="E127" s="285">
        <v>27</v>
      </c>
      <c r="F127" s="284">
        <v>634</v>
      </c>
      <c r="G127" s="284">
        <v>63.4</v>
      </c>
      <c r="H127" s="285">
        <v>124</v>
      </c>
      <c r="K127" s="284">
        <v>12.3</v>
      </c>
      <c r="L127" s="287">
        <v>19</v>
      </c>
      <c r="M127" s="286">
        <v>1.9027777777777778E-3</v>
      </c>
      <c r="N127" s="285">
        <v>27</v>
      </c>
      <c r="O127" s="284">
        <v>529</v>
      </c>
      <c r="P127" s="284">
        <v>51.8</v>
      </c>
      <c r="Q127" s="285">
        <v>124</v>
      </c>
    </row>
    <row r="128" spans="1:17" x14ac:dyDescent="0.3">
      <c r="A128" s="284">
        <v>6.4</v>
      </c>
      <c r="D128" s="286">
        <v>2.5462962962962961E-3</v>
      </c>
      <c r="E128" s="285">
        <v>26</v>
      </c>
      <c r="F128" s="284">
        <v>635</v>
      </c>
      <c r="G128" s="284">
        <v>63.7</v>
      </c>
      <c r="H128" s="285">
        <v>125</v>
      </c>
      <c r="J128" s="284">
        <v>6.6</v>
      </c>
      <c r="L128" s="284">
        <v>19.2</v>
      </c>
      <c r="M128" s="286">
        <v>1.9097222222222222E-3</v>
      </c>
      <c r="N128" s="285">
        <v>26</v>
      </c>
      <c r="O128" s="284">
        <v>530</v>
      </c>
      <c r="P128" s="284">
        <v>52.1</v>
      </c>
      <c r="Q128" s="285">
        <v>125</v>
      </c>
    </row>
    <row r="129" spans="1:17" x14ac:dyDescent="0.3">
      <c r="C129" s="284">
        <v>15.8</v>
      </c>
      <c r="D129" s="286">
        <v>2.5555555555555553E-3</v>
      </c>
      <c r="E129" s="285">
        <v>25</v>
      </c>
      <c r="F129" s="284">
        <v>636</v>
      </c>
      <c r="G129" s="284">
        <v>64</v>
      </c>
      <c r="H129" s="285">
        <v>126</v>
      </c>
      <c r="L129" s="284">
        <v>19.399999999999999</v>
      </c>
      <c r="M129" s="286">
        <v>1.9166666666666666E-3</v>
      </c>
      <c r="N129" s="285">
        <v>25</v>
      </c>
      <c r="O129" s="284">
        <v>531</v>
      </c>
      <c r="P129" s="284">
        <v>52.4</v>
      </c>
      <c r="Q129" s="285">
        <v>126</v>
      </c>
    </row>
    <row r="130" spans="1:17" x14ac:dyDescent="0.3">
      <c r="B130" s="284">
        <v>11.3</v>
      </c>
      <c r="D130" s="286">
        <v>2.5648148148148149E-3</v>
      </c>
      <c r="E130" s="285">
        <v>24</v>
      </c>
      <c r="F130" s="284">
        <v>637</v>
      </c>
      <c r="G130" s="284">
        <v>64.3</v>
      </c>
      <c r="H130" s="285">
        <v>127</v>
      </c>
      <c r="K130" s="284">
        <v>12.4</v>
      </c>
      <c r="L130" s="284">
        <v>19.600000000000001</v>
      </c>
      <c r="M130" s="286">
        <v>1.9236111111111112E-3</v>
      </c>
      <c r="N130" s="285">
        <v>24</v>
      </c>
      <c r="O130" s="284">
        <v>532</v>
      </c>
      <c r="P130" s="284">
        <v>52.7</v>
      </c>
      <c r="Q130" s="285">
        <v>127</v>
      </c>
    </row>
    <row r="131" spans="1:17" x14ac:dyDescent="0.3">
      <c r="C131" s="284">
        <v>15.9</v>
      </c>
      <c r="D131" s="286">
        <v>2.5740740740740741E-3</v>
      </c>
      <c r="E131" s="285">
        <v>23</v>
      </c>
      <c r="F131" s="284">
        <v>638</v>
      </c>
      <c r="G131" s="284">
        <v>64.599999999999994</v>
      </c>
      <c r="H131" s="285">
        <v>128</v>
      </c>
      <c r="L131" s="284">
        <v>19.8</v>
      </c>
      <c r="M131" s="286">
        <v>1.9305555555555554E-3</v>
      </c>
      <c r="N131" s="285">
        <v>23</v>
      </c>
      <c r="O131" s="284">
        <v>533</v>
      </c>
      <c r="P131" s="284">
        <v>53</v>
      </c>
      <c r="Q131" s="285">
        <v>128</v>
      </c>
    </row>
    <row r="132" spans="1:17" x14ac:dyDescent="0.3">
      <c r="D132" s="286">
        <v>2.5833333333333337E-3</v>
      </c>
      <c r="E132" s="285">
        <v>22</v>
      </c>
      <c r="F132" s="284">
        <v>639</v>
      </c>
      <c r="G132" s="284">
        <v>64.900000000000006</v>
      </c>
      <c r="H132" s="285">
        <v>129</v>
      </c>
      <c r="L132" s="287">
        <v>20</v>
      </c>
      <c r="M132" s="286">
        <v>1.9375E-3</v>
      </c>
      <c r="N132" s="285">
        <v>22</v>
      </c>
      <c r="O132" s="284">
        <v>534</v>
      </c>
      <c r="P132" s="284">
        <v>53.3</v>
      </c>
      <c r="Q132" s="285">
        <v>129</v>
      </c>
    </row>
    <row r="133" spans="1:17" x14ac:dyDescent="0.3">
      <c r="A133" s="284">
        <v>6.5</v>
      </c>
      <c r="B133" s="284">
        <v>11.4</v>
      </c>
      <c r="C133" s="287">
        <v>16</v>
      </c>
      <c r="D133" s="286">
        <v>2.5925925925925925E-3</v>
      </c>
      <c r="E133" s="285">
        <v>21</v>
      </c>
      <c r="F133" s="284">
        <v>640</v>
      </c>
      <c r="G133" s="284">
        <v>65.2</v>
      </c>
      <c r="H133" s="285">
        <v>130</v>
      </c>
      <c r="J133" s="284">
        <v>6.7</v>
      </c>
      <c r="K133" s="284">
        <v>12.5</v>
      </c>
      <c r="L133" s="284">
        <v>20.2</v>
      </c>
      <c r="M133" s="286">
        <v>1.9444444444444442E-3</v>
      </c>
      <c r="N133" s="285">
        <v>21</v>
      </c>
      <c r="O133" s="284">
        <v>535</v>
      </c>
      <c r="P133" s="284">
        <v>53.6</v>
      </c>
      <c r="Q133" s="285">
        <v>130</v>
      </c>
    </row>
    <row r="134" spans="1:17" x14ac:dyDescent="0.3">
      <c r="C134" s="284">
        <v>16.100000000000001</v>
      </c>
      <c r="D134" s="286">
        <v>2.6018518518518517E-3</v>
      </c>
      <c r="E134" s="285">
        <v>20</v>
      </c>
      <c r="F134" s="284">
        <v>641</v>
      </c>
      <c r="G134" s="284">
        <v>65.5</v>
      </c>
      <c r="H134" s="285">
        <v>131</v>
      </c>
      <c r="L134" s="284">
        <v>20.399999999999999</v>
      </c>
      <c r="M134" s="286">
        <v>1.9513888888888888E-3</v>
      </c>
      <c r="N134" s="285">
        <v>20</v>
      </c>
      <c r="O134" s="284">
        <v>536</v>
      </c>
      <c r="P134" s="284">
        <v>53.9</v>
      </c>
      <c r="Q134" s="285">
        <v>131</v>
      </c>
    </row>
    <row r="135" spans="1:17" x14ac:dyDescent="0.3">
      <c r="C135" s="284">
        <v>16.2</v>
      </c>
      <c r="D135" s="286">
        <v>2.6111111111111109E-3</v>
      </c>
      <c r="E135" s="285">
        <v>19</v>
      </c>
      <c r="F135" s="284">
        <v>642</v>
      </c>
      <c r="G135" s="284">
        <v>65.8</v>
      </c>
      <c r="H135" s="285">
        <v>132</v>
      </c>
      <c r="K135" s="284">
        <v>12.6</v>
      </c>
      <c r="L135" s="284">
        <v>20.6</v>
      </c>
      <c r="M135" s="286">
        <v>1.9583333333333336E-3</v>
      </c>
      <c r="N135" s="285">
        <v>19</v>
      </c>
      <c r="O135" s="284">
        <v>537</v>
      </c>
      <c r="P135" s="284">
        <v>54.2</v>
      </c>
      <c r="Q135" s="285">
        <v>132</v>
      </c>
    </row>
    <row r="136" spans="1:17" x14ac:dyDescent="0.3">
      <c r="B136" s="284">
        <v>11.5</v>
      </c>
      <c r="C136" s="284">
        <v>16.3</v>
      </c>
      <c r="D136" s="286">
        <v>2.6203703703703706E-3</v>
      </c>
      <c r="E136" s="285">
        <v>18</v>
      </c>
      <c r="F136" s="284">
        <v>643</v>
      </c>
      <c r="G136" s="284">
        <v>66.099999999999994</v>
      </c>
      <c r="H136" s="285">
        <v>133</v>
      </c>
      <c r="L136" s="284">
        <v>20.8</v>
      </c>
      <c r="M136" s="286">
        <v>1.965277777777778E-3</v>
      </c>
      <c r="N136" s="285">
        <v>18</v>
      </c>
      <c r="O136" s="284">
        <v>538</v>
      </c>
      <c r="P136" s="284">
        <v>54.5</v>
      </c>
      <c r="Q136" s="285">
        <v>133</v>
      </c>
    </row>
    <row r="137" spans="1:17" x14ac:dyDescent="0.3">
      <c r="C137" s="284">
        <v>16.399999999999999</v>
      </c>
      <c r="D137" s="286">
        <v>2.6296296296296293E-3</v>
      </c>
      <c r="E137" s="285">
        <v>17</v>
      </c>
      <c r="F137" s="284">
        <v>644</v>
      </c>
      <c r="G137" s="284">
        <v>66.400000000000006</v>
      </c>
      <c r="H137" s="285">
        <v>134</v>
      </c>
      <c r="K137" s="284">
        <v>12.7</v>
      </c>
      <c r="L137" s="287">
        <v>21</v>
      </c>
      <c r="M137" s="286">
        <v>1.972222222222222E-3</v>
      </c>
      <c r="N137" s="285">
        <v>17</v>
      </c>
      <c r="O137" s="284">
        <v>539</v>
      </c>
      <c r="P137" s="284">
        <v>54.8</v>
      </c>
      <c r="Q137" s="285">
        <v>134</v>
      </c>
    </row>
    <row r="138" spans="1:17" x14ac:dyDescent="0.3">
      <c r="A138" s="284">
        <v>6.6</v>
      </c>
      <c r="C138" s="284">
        <v>16.5</v>
      </c>
      <c r="D138" s="286">
        <v>2.6388888888888885E-3</v>
      </c>
      <c r="E138" s="285">
        <v>16</v>
      </c>
      <c r="F138" s="284">
        <v>645</v>
      </c>
      <c r="G138" s="284">
        <v>66.7</v>
      </c>
      <c r="H138" s="285">
        <v>135</v>
      </c>
      <c r="J138" s="284">
        <v>6.8</v>
      </c>
      <c r="L138" s="284">
        <v>21.2</v>
      </c>
      <c r="M138" s="286">
        <v>1.9791666666666668E-3</v>
      </c>
      <c r="N138" s="285">
        <v>16</v>
      </c>
      <c r="O138" s="284">
        <v>540</v>
      </c>
      <c r="P138" s="284">
        <v>55.1</v>
      </c>
      <c r="Q138" s="285">
        <v>135</v>
      </c>
    </row>
    <row r="139" spans="1:17" x14ac:dyDescent="0.3">
      <c r="B139" s="284">
        <v>11.6</v>
      </c>
      <c r="C139" s="284">
        <v>16.600000000000001</v>
      </c>
      <c r="D139" s="286">
        <v>2.6481481481481482E-3</v>
      </c>
      <c r="E139" s="285">
        <v>15</v>
      </c>
      <c r="F139" s="284">
        <v>646</v>
      </c>
      <c r="G139" s="284">
        <v>67</v>
      </c>
      <c r="H139" s="285">
        <v>136</v>
      </c>
      <c r="K139" s="284">
        <v>12.8</v>
      </c>
      <c r="L139" s="284">
        <v>21.4</v>
      </c>
      <c r="M139" s="286">
        <v>1.9861111111111108E-3</v>
      </c>
      <c r="N139" s="285">
        <v>15</v>
      </c>
      <c r="O139" s="284">
        <v>541</v>
      </c>
      <c r="P139" s="284">
        <v>55.4</v>
      </c>
      <c r="Q139" s="285">
        <v>136</v>
      </c>
    </row>
    <row r="140" spans="1:17" x14ac:dyDescent="0.3">
      <c r="C140" s="284">
        <v>16.7</v>
      </c>
      <c r="D140" s="286">
        <v>2.6574074074074074E-3</v>
      </c>
      <c r="E140" s="285">
        <v>14</v>
      </c>
      <c r="F140" s="284">
        <v>647</v>
      </c>
      <c r="G140" s="284">
        <v>67.3</v>
      </c>
      <c r="H140" s="285">
        <v>137</v>
      </c>
      <c r="L140" s="284">
        <v>21.6</v>
      </c>
      <c r="M140" s="286">
        <v>1.9930555555555556E-3</v>
      </c>
      <c r="N140" s="285">
        <v>14</v>
      </c>
      <c r="O140" s="284">
        <v>542</v>
      </c>
      <c r="P140" s="284">
        <v>55.7</v>
      </c>
      <c r="Q140" s="285">
        <v>137</v>
      </c>
    </row>
    <row r="141" spans="1:17" x14ac:dyDescent="0.3">
      <c r="C141" s="284">
        <v>16.8</v>
      </c>
      <c r="D141" s="286">
        <v>2.6666666666666666E-3</v>
      </c>
      <c r="E141" s="285">
        <v>13</v>
      </c>
      <c r="F141" s="284">
        <v>648</v>
      </c>
      <c r="G141" s="284">
        <v>67.5</v>
      </c>
      <c r="H141" s="285">
        <v>138</v>
      </c>
      <c r="K141" s="284">
        <v>12.9</v>
      </c>
      <c r="L141" s="284">
        <v>21.8</v>
      </c>
      <c r="M141" s="286">
        <v>2E-3</v>
      </c>
      <c r="N141" s="285">
        <v>13</v>
      </c>
      <c r="O141" s="284">
        <v>543</v>
      </c>
      <c r="P141" s="284">
        <v>56</v>
      </c>
      <c r="Q141" s="285">
        <v>138</v>
      </c>
    </row>
    <row r="142" spans="1:17" x14ac:dyDescent="0.3">
      <c r="B142" s="284">
        <v>11.7</v>
      </c>
      <c r="C142" s="284">
        <v>16.899999999999999</v>
      </c>
      <c r="D142" s="286">
        <v>2.6759259259259258E-3</v>
      </c>
      <c r="E142" s="285">
        <v>12</v>
      </c>
      <c r="F142" s="284">
        <v>649</v>
      </c>
      <c r="G142" s="284">
        <v>67.7</v>
      </c>
      <c r="H142" s="285">
        <v>139</v>
      </c>
      <c r="L142" s="287">
        <v>22</v>
      </c>
      <c r="M142" s="286">
        <v>2.0069444444444444E-3</v>
      </c>
      <c r="N142" s="285">
        <v>12</v>
      </c>
      <c r="O142" s="284">
        <v>544</v>
      </c>
      <c r="P142" s="284">
        <v>56.2</v>
      </c>
      <c r="Q142" s="285">
        <v>139</v>
      </c>
    </row>
    <row r="143" spans="1:17" x14ac:dyDescent="0.3">
      <c r="A143" s="284">
        <v>6.7</v>
      </c>
      <c r="C143" s="287">
        <v>17</v>
      </c>
      <c r="D143" s="286">
        <v>2.685185185185185E-3</v>
      </c>
      <c r="E143" s="285">
        <v>11</v>
      </c>
      <c r="F143" s="284">
        <v>650</v>
      </c>
      <c r="G143" s="284">
        <v>67.900000000000006</v>
      </c>
      <c r="H143" s="285">
        <v>140</v>
      </c>
      <c r="J143" s="284">
        <v>6.9</v>
      </c>
      <c r="K143" s="287">
        <v>13</v>
      </c>
      <c r="L143" s="284">
        <v>22.3</v>
      </c>
      <c r="M143" s="286">
        <v>2.0138888888888888E-3</v>
      </c>
      <c r="N143" s="285">
        <v>11</v>
      </c>
      <c r="O143" s="284">
        <v>545</v>
      </c>
      <c r="P143" s="284">
        <v>56.4</v>
      </c>
      <c r="Q143" s="285">
        <v>140</v>
      </c>
    </row>
    <row r="144" spans="1:17" x14ac:dyDescent="0.3">
      <c r="C144" s="284">
        <v>17.100000000000001</v>
      </c>
      <c r="D144" s="286">
        <v>2.6944444444444442E-3</v>
      </c>
      <c r="E144" s="285">
        <v>10</v>
      </c>
      <c r="F144" s="284">
        <v>651</v>
      </c>
      <c r="G144" s="284">
        <v>68.099999999999994</v>
      </c>
      <c r="H144" s="285">
        <v>141</v>
      </c>
      <c r="L144" s="284">
        <v>22.6</v>
      </c>
      <c r="M144" s="286">
        <v>2.0208333333333332E-3</v>
      </c>
      <c r="N144" s="285">
        <v>10</v>
      </c>
      <c r="O144" s="284">
        <v>546</v>
      </c>
      <c r="P144" s="284">
        <v>56.6</v>
      </c>
      <c r="Q144" s="285">
        <v>141</v>
      </c>
    </row>
    <row r="145" spans="1:17" x14ac:dyDescent="0.3">
      <c r="B145" s="284">
        <v>11.8</v>
      </c>
      <c r="C145" s="284">
        <v>17.2</v>
      </c>
      <c r="D145" s="286">
        <v>2.7037037037037043E-3</v>
      </c>
      <c r="E145" s="285">
        <v>9</v>
      </c>
      <c r="F145" s="284">
        <v>652</v>
      </c>
      <c r="G145" s="284">
        <v>68.3</v>
      </c>
      <c r="H145" s="285">
        <v>142</v>
      </c>
      <c r="K145" s="284">
        <v>13.1</v>
      </c>
      <c r="L145" s="284">
        <v>22.9</v>
      </c>
      <c r="M145" s="286">
        <v>2.0277777777777777E-3</v>
      </c>
      <c r="N145" s="285">
        <v>9</v>
      </c>
      <c r="O145" s="284">
        <v>547</v>
      </c>
      <c r="P145" s="284">
        <v>56.8</v>
      </c>
      <c r="Q145" s="285">
        <v>142</v>
      </c>
    </row>
    <row r="146" spans="1:17" x14ac:dyDescent="0.3">
      <c r="C146" s="284">
        <v>17.3</v>
      </c>
      <c r="D146" s="286">
        <v>2.7129629629629626E-3</v>
      </c>
      <c r="E146" s="285">
        <v>8</v>
      </c>
      <c r="F146" s="284">
        <v>653</v>
      </c>
      <c r="G146" s="284">
        <v>68.5</v>
      </c>
      <c r="H146" s="285">
        <v>143</v>
      </c>
      <c r="L146" s="284">
        <v>23.2</v>
      </c>
      <c r="M146" s="286">
        <v>2.0347222222222221E-3</v>
      </c>
      <c r="N146" s="285">
        <v>8</v>
      </c>
      <c r="O146" s="284">
        <v>548</v>
      </c>
      <c r="P146" s="284">
        <v>57</v>
      </c>
      <c r="Q146" s="285">
        <v>143</v>
      </c>
    </row>
    <row r="147" spans="1:17" x14ac:dyDescent="0.3">
      <c r="B147" s="284">
        <v>11.9</v>
      </c>
      <c r="C147" s="284">
        <v>17.399999999999999</v>
      </c>
      <c r="D147" s="286">
        <v>2.7222222222222218E-3</v>
      </c>
      <c r="E147" s="285">
        <v>7</v>
      </c>
      <c r="F147" s="284">
        <v>654</v>
      </c>
      <c r="G147" s="284">
        <v>68.7</v>
      </c>
      <c r="H147" s="285">
        <v>144</v>
      </c>
      <c r="K147" s="284">
        <v>13.2</v>
      </c>
      <c r="L147" s="284">
        <v>23.5</v>
      </c>
      <c r="M147" s="286">
        <v>2.0416666666666669E-3</v>
      </c>
      <c r="N147" s="285">
        <v>7</v>
      </c>
      <c r="O147" s="284">
        <v>549</v>
      </c>
      <c r="P147" s="284">
        <v>57.2</v>
      </c>
      <c r="Q147" s="285">
        <v>144</v>
      </c>
    </row>
    <row r="148" spans="1:17" x14ac:dyDescent="0.3">
      <c r="A148" s="284">
        <v>6.8</v>
      </c>
      <c r="C148" s="284">
        <v>17.5</v>
      </c>
      <c r="D148" s="286">
        <v>2.7314814814814819E-3</v>
      </c>
      <c r="E148" s="285">
        <v>6</v>
      </c>
      <c r="F148" s="284">
        <v>655</v>
      </c>
      <c r="G148" s="284">
        <v>68.900000000000006</v>
      </c>
      <c r="H148" s="285">
        <v>145</v>
      </c>
      <c r="J148" s="287">
        <v>7</v>
      </c>
      <c r="L148" s="284">
        <v>23.8</v>
      </c>
      <c r="M148" s="286">
        <v>2.0486111111111113E-3</v>
      </c>
      <c r="N148" s="285">
        <v>6</v>
      </c>
      <c r="O148" s="284">
        <v>550</v>
      </c>
      <c r="P148" s="284">
        <v>57.4</v>
      </c>
      <c r="Q148" s="285">
        <v>145</v>
      </c>
    </row>
    <row r="149" spans="1:17" x14ac:dyDescent="0.3">
      <c r="B149" s="287">
        <v>12</v>
      </c>
      <c r="C149" s="284">
        <v>17.600000000000001</v>
      </c>
      <c r="D149" s="286">
        <v>2.7407407407407411E-3</v>
      </c>
      <c r="E149" s="285">
        <v>5</v>
      </c>
      <c r="F149" s="284">
        <v>656</v>
      </c>
      <c r="G149" s="284">
        <v>69.099999999999994</v>
      </c>
      <c r="H149" s="285">
        <v>146</v>
      </c>
      <c r="K149" s="284">
        <v>13.3</v>
      </c>
      <c r="L149" s="284">
        <v>24.1</v>
      </c>
      <c r="M149" s="286">
        <v>2.0555555555555557E-3</v>
      </c>
      <c r="N149" s="285">
        <v>5</v>
      </c>
      <c r="O149" s="284">
        <v>551</v>
      </c>
      <c r="P149" s="284">
        <v>57.6</v>
      </c>
      <c r="Q149" s="285">
        <v>146</v>
      </c>
    </row>
    <row r="150" spans="1:17" x14ac:dyDescent="0.3">
      <c r="C150" s="284">
        <v>17.7</v>
      </c>
      <c r="D150" s="286">
        <v>2.7500000000000003E-3</v>
      </c>
      <c r="E150" s="285">
        <v>4</v>
      </c>
      <c r="F150" s="284">
        <v>657</v>
      </c>
      <c r="G150" s="284">
        <v>69.3</v>
      </c>
      <c r="H150" s="285">
        <v>147</v>
      </c>
      <c r="L150" s="284">
        <v>24.4</v>
      </c>
      <c r="M150" s="286">
        <v>2.0625000000000001E-3</v>
      </c>
      <c r="N150" s="285">
        <v>4</v>
      </c>
      <c r="O150" s="284">
        <v>552</v>
      </c>
      <c r="P150" s="284">
        <v>57.7</v>
      </c>
      <c r="Q150" s="285">
        <v>147</v>
      </c>
    </row>
    <row r="151" spans="1:17" x14ac:dyDescent="0.3">
      <c r="B151" s="284">
        <v>12.1</v>
      </c>
      <c r="C151" s="284">
        <v>17.8</v>
      </c>
      <c r="D151" s="286">
        <v>2.7592592592592595E-3</v>
      </c>
      <c r="E151" s="285">
        <v>3</v>
      </c>
      <c r="F151" s="284">
        <v>658</v>
      </c>
      <c r="G151" s="284">
        <v>69.5</v>
      </c>
      <c r="H151" s="285">
        <v>148</v>
      </c>
      <c r="K151" s="284">
        <v>13.4</v>
      </c>
      <c r="L151" s="284">
        <v>24.7</v>
      </c>
      <c r="M151" s="286">
        <v>2.0694444444444445E-3</v>
      </c>
      <c r="N151" s="285">
        <v>3</v>
      </c>
      <c r="O151" s="284">
        <v>553</v>
      </c>
      <c r="P151" s="284">
        <v>57.8</v>
      </c>
      <c r="Q151" s="285">
        <v>148</v>
      </c>
    </row>
    <row r="152" spans="1:17" x14ac:dyDescent="0.3">
      <c r="C152" s="284">
        <v>17.899999999999999</v>
      </c>
      <c r="D152" s="286">
        <v>2.7685185185185187E-3</v>
      </c>
      <c r="E152" s="285">
        <v>2</v>
      </c>
      <c r="F152" s="284">
        <v>659</v>
      </c>
      <c r="G152" s="284">
        <v>69.7</v>
      </c>
      <c r="H152" s="285">
        <v>149</v>
      </c>
      <c r="L152" s="287">
        <v>25</v>
      </c>
      <c r="M152" s="286">
        <v>2.0763888888888889E-3</v>
      </c>
      <c r="N152" s="285">
        <v>2</v>
      </c>
      <c r="O152" s="284">
        <v>554</v>
      </c>
      <c r="P152" s="284">
        <v>57.9</v>
      </c>
      <c r="Q152" s="285">
        <v>149</v>
      </c>
    </row>
    <row r="153" spans="1:17" x14ac:dyDescent="0.3">
      <c r="A153" s="284">
        <v>6.9</v>
      </c>
      <c r="B153" s="284">
        <v>12.2</v>
      </c>
      <c r="C153" s="287">
        <v>18</v>
      </c>
      <c r="D153" s="286">
        <v>2.7777777777777779E-3</v>
      </c>
      <c r="E153" s="285">
        <v>1</v>
      </c>
      <c r="F153" s="284">
        <v>660</v>
      </c>
      <c r="G153" s="284">
        <v>70</v>
      </c>
      <c r="H153" s="285">
        <v>150</v>
      </c>
      <c r="J153" s="284">
        <v>7.1</v>
      </c>
      <c r="K153" s="284">
        <v>13.5</v>
      </c>
      <c r="L153" s="284">
        <v>25.3</v>
      </c>
      <c r="M153" s="286">
        <v>2.0833333333333333E-3</v>
      </c>
      <c r="N153" s="285">
        <v>1</v>
      </c>
      <c r="O153" s="284">
        <v>555</v>
      </c>
      <c r="P153" s="284">
        <v>58</v>
      </c>
      <c r="Q153" s="285">
        <v>150</v>
      </c>
    </row>
    <row r="154" spans="1:17" x14ac:dyDescent="0.3"/>
    <row r="155" spans="1:17" x14ac:dyDescent="0.3"/>
  </sheetData>
  <sheetProtection password="DA94" sheet="1" objects="1" scenarios="1" selectLockedCells="1" selectUnlockedCells="1"/>
  <mergeCells count="2">
    <mergeCell ref="J1:Q1"/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O45"/>
  <sheetViews>
    <sheetView workbookViewId="0">
      <selection activeCell="A5" sqref="A5:Q5"/>
    </sheetView>
  </sheetViews>
  <sheetFormatPr defaultColWidth="0" defaultRowHeight="15.05" zeroHeight="1" x14ac:dyDescent="0.3"/>
  <cols>
    <col min="1" max="1" width="23.6640625" style="172" customWidth="1"/>
    <col min="2" max="2" width="10.44140625" style="311" bestFit="1" customWidth="1"/>
    <col min="3" max="3" width="6.6640625" style="172" customWidth="1"/>
    <col min="4" max="4" width="5.6640625" style="172" customWidth="1"/>
    <col min="5" max="5" width="6.109375" style="172" customWidth="1"/>
    <col min="6" max="6" width="5.6640625" style="172" bestFit="1" customWidth="1"/>
    <col min="7" max="7" width="7.44140625" style="172" bestFit="1" customWidth="1"/>
    <col min="8" max="8" width="5.6640625" style="172" bestFit="1" customWidth="1"/>
    <col min="9" max="9" width="9.109375" style="172" customWidth="1"/>
    <col min="10" max="10" width="5.6640625" style="172" bestFit="1" customWidth="1"/>
    <col min="11" max="11" width="7.6640625" style="312" customWidth="1"/>
    <col min="12" max="12" width="5.6640625" style="172" bestFit="1" customWidth="1"/>
    <col min="13" max="13" width="6.33203125" style="172" bestFit="1" customWidth="1"/>
    <col min="14" max="14" width="6.5546875" style="172" customWidth="1"/>
    <col min="15" max="15" width="10.33203125" style="172" customWidth="1"/>
    <col min="16" max="16" width="8.6640625" style="172" customWidth="1"/>
    <col min="17" max="17" width="6.6640625" style="172" customWidth="1"/>
    <col min="18" max="18" width="3" style="44" customWidth="1"/>
    <col min="19" max="41" width="0" style="172" hidden="1" customWidth="1"/>
    <col min="42" max="16384" width="8.88671875" style="172" hidden="1"/>
  </cols>
  <sheetData>
    <row r="1" spans="1:39" ht="13.5" customHeight="1" x14ac:dyDescent="0.3">
      <c r="A1" s="35"/>
      <c r="B1" s="356" t="s">
        <v>40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"/>
      <c r="Q1" s="35"/>
    </row>
    <row r="2" spans="1:39" ht="13.5" customHeight="1" x14ac:dyDescent="0.3">
      <c r="A2" s="356" t="s">
        <v>39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"/>
      <c r="Q2" s="35"/>
    </row>
    <row r="3" spans="1:39" ht="13.5" customHeight="1" x14ac:dyDescent="0.3">
      <c r="A3" s="358" t="s">
        <v>80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</row>
    <row r="4" spans="1:39" ht="13.5" customHeight="1" x14ac:dyDescent="0.3">
      <c r="A4" s="359" t="s">
        <v>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</row>
    <row r="5" spans="1:39" ht="13.5" customHeight="1" x14ac:dyDescent="0.3">
      <c r="A5" s="360" t="s">
        <v>78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</row>
    <row r="6" spans="1:39" ht="13.5" customHeight="1" x14ac:dyDescent="0.3">
      <c r="A6" s="356" t="s">
        <v>222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</row>
    <row r="7" spans="1:39" ht="13.5" customHeight="1" x14ac:dyDescent="0.3">
      <c r="A7" s="355" t="s">
        <v>223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</row>
    <row r="8" spans="1:39" ht="13.5" customHeight="1" thickBot="1" x14ac:dyDescent="0.35"/>
    <row r="9" spans="1:39" ht="26.95" thickBot="1" x14ac:dyDescent="0.35">
      <c r="A9" s="1" t="s">
        <v>14</v>
      </c>
      <c r="B9" s="2" t="s">
        <v>15</v>
      </c>
      <c r="C9" s="2" t="s">
        <v>16</v>
      </c>
      <c r="D9" s="3" t="s">
        <v>17</v>
      </c>
      <c r="E9" s="56" t="s">
        <v>3</v>
      </c>
      <c r="F9" s="57" t="s">
        <v>18</v>
      </c>
      <c r="G9" s="43" t="s">
        <v>19</v>
      </c>
      <c r="H9" s="3" t="s">
        <v>20</v>
      </c>
      <c r="I9" s="73" t="s">
        <v>45</v>
      </c>
      <c r="J9" s="57" t="s">
        <v>20</v>
      </c>
      <c r="K9" s="69" t="s">
        <v>21</v>
      </c>
      <c r="L9" s="3" t="s">
        <v>20</v>
      </c>
      <c r="M9" s="1" t="s">
        <v>22</v>
      </c>
      <c r="N9" s="57" t="s">
        <v>23</v>
      </c>
      <c r="O9" s="74" t="s">
        <v>24</v>
      </c>
      <c r="P9" s="4" t="s">
        <v>25</v>
      </c>
      <c r="Q9" s="193" t="s">
        <v>26</v>
      </c>
    </row>
    <row r="10" spans="1:39" ht="13.5" customHeight="1" x14ac:dyDescent="0.3">
      <c r="A10" s="146" t="s">
        <v>150</v>
      </c>
      <c r="B10" s="5">
        <v>2005</v>
      </c>
      <c r="C10" s="6">
        <v>117</v>
      </c>
      <c r="D10" s="6">
        <v>1</v>
      </c>
      <c r="E10" s="58">
        <v>9.9</v>
      </c>
      <c r="F10" s="59">
        <f>IF(E10="","",VLOOKUP(E10,Tabliza!$K$3:$N$153,4))</f>
        <v>99</v>
      </c>
      <c r="G10" s="53">
        <v>303</v>
      </c>
      <c r="H10" s="65">
        <f>IF(G10="","",VLOOKUP(G10,Tabliza!$O$3:$Q$153,3))</f>
        <v>23</v>
      </c>
      <c r="I10" s="58">
        <v>30.7</v>
      </c>
      <c r="J10" s="59">
        <f>IF(I10="","",VLOOKUP(I10,Tabliza!$P$3:$Q$153,2))</f>
        <v>61</v>
      </c>
      <c r="K10" s="70">
        <v>1.5891203703703701E-3</v>
      </c>
      <c r="L10" s="65">
        <f>IF(K10="","",VLOOKUP(K10,Tabliza!$M$3:$N$153,2))</f>
        <v>81</v>
      </c>
      <c r="M10" s="77">
        <f>SUM(F10,H10,J10,L10)</f>
        <v>264</v>
      </c>
      <c r="N10" s="78">
        <f>IF(M10=0,"",RANK(M10,$M$10:$M$39,0))</f>
        <v>17</v>
      </c>
      <c r="O10" s="8"/>
      <c r="P10" s="9"/>
      <c r="Q10" s="10"/>
    </row>
    <row r="11" spans="1:39" ht="13.5" customHeight="1" x14ac:dyDescent="0.3">
      <c r="A11" s="146" t="s">
        <v>47</v>
      </c>
      <c r="B11" s="5">
        <v>2005</v>
      </c>
      <c r="C11" s="11">
        <v>117</v>
      </c>
      <c r="D11" s="11">
        <f>D10+1</f>
        <v>2</v>
      </c>
      <c r="E11" s="60">
        <v>10.199999999999999</v>
      </c>
      <c r="F11" s="59">
        <f>IF(E11="","",VLOOKUP(E11,Tabliza!$K$3:$N$153,4))</f>
        <v>90</v>
      </c>
      <c r="G11" s="53">
        <v>281</v>
      </c>
      <c r="H11" s="65">
        <f>IF(G11="","",VLOOKUP(G11,Tabliza!$O$3:$Q$153,3))</f>
        <v>18</v>
      </c>
      <c r="I11" s="60">
        <v>22.6</v>
      </c>
      <c r="J11" s="59">
        <f>IF(I11="","",VLOOKUP(I11,Tabliza!$P$3:$Q$153,2))</f>
        <v>41</v>
      </c>
      <c r="K11" s="71">
        <v>1.7430555555555552E-3</v>
      </c>
      <c r="L11" s="65">
        <f>IF(K11="","",VLOOKUP(K11,Tabliza!$M$3:$N$153,2))</f>
        <v>55</v>
      </c>
      <c r="M11" s="77">
        <f t="shared" ref="M11:M28" si="0">SUM(F11,H11,J11,L11)</f>
        <v>204</v>
      </c>
      <c r="N11" s="78">
        <f t="shared" ref="N11:N39" si="1">IF(M11=0,"",RANK(M11,$M$10:$M$39,0))</f>
        <v>28</v>
      </c>
      <c r="O11" s="8"/>
      <c r="P11" s="9"/>
      <c r="Q11" s="10"/>
    </row>
    <row r="12" spans="1:39" ht="13.5" customHeight="1" x14ac:dyDescent="0.3">
      <c r="A12" s="146" t="s">
        <v>48</v>
      </c>
      <c r="B12" s="5">
        <v>2005</v>
      </c>
      <c r="C12" s="11">
        <v>117</v>
      </c>
      <c r="D12" s="11">
        <f t="shared" ref="D12:D39" si="2">D11+1</f>
        <v>3</v>
      </c>
      <c r="E12" s="60">
        <v>9.1999999999999993</v>
      </c>
      <c r="F12" s="59">
        <f>IF(E12="","",VLOOKUP(E12,Tabliza!$K$3:$N$153,4))</f>
        <v>120</v>
      </c>
      <c r="G12" s="53">
        <v>342</v>
      </c>
      <c r="H12" s="65">
        <f>IF(G12="","",VLOOKUP(G12,Tabliza!$O$3:$Q$153,3))</f>
        <v>33</v>
      </c>
      <c r="I12" s="60">
        <v>18</v>
      </c>
      <c r="J12" s="59">
        <f>IF(I12="","",VLOOKUP(I12,Tabliza!$P$3:$Q$153,2))</f>
        <v>29</v>
      </c>
      <c r="K12" s="71">
        <v>1.4212962962962964E-3</v>
      </c>
      <c r="L12" s="65">
        <f>IF(K12="","",VLOOKUP(K12,Tabliza!$M$3:$N$153,2))</f>
        <v>110</v>
      </c>
      <c r="M12" s="77">
        <f t="shared" si="0"/>
        <v>292</v>
      </c>
      <c r="N12" s="78">
        <f t="shared" si="1"/>
        <v>10</v>
      </c>
      <c r="O12" s="8"/>
      <c r="P12" s="9"/>
      <c r="Q12" s="10"/>
      <c r="W12" s="35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"/>
      <c r="AM12" s="35"/>
    </row>
    <row r="13" spans="1:39" ht="13.5" customHeight="1" x14ac:dyDescent="0.3">
      <c r="A13" s="146" t="s">
        <v>49</v>
      </c>
      <c r="B13" s="5">
        <v>2005</v>
      </c>
      <c r="C13" s="11">
        <v>117</v>
      </c>
      <c r="D13" s="11">
        <f t="shared" si="2"/>
        <v>4</v>
      </c>
      <c r="E13" s="60">
        <v>9.8000000000000007</v>
      </c>
      <c r="F13" s="59">
        <f>IF(E13="","",VLOOKUP(E13,Tabliza!$K$3:$N$153,4))</f>
        <v>102</v>
      </c>
      <c r="G13" s="53">
        <v>340</v>
      </c>
      <c r="H13" s="65">
        <f>IF(G13="","",VLOOKUP(G13,Tabliza!$O$3:$Q$153,3))</f>
        <v>32</v>
      </c>
      <c r="I13" s="60">
        <v>20.399999999999999</v>
      </c>
      <c r="J13" s="59">
        <f>IF(I13="","",VLOOKUP(I13,Tabliza!$P$3:$Q$153,2))</f>
        <v>35</v>
      </c>
      <c r="K13" s="71">
        <v>1.6851851851851852E-3</v>
      </c>
      <c r="L13" s="65">
        <f>IF(K13="","",VLOOKUP(K13,Tabliza!$M$3:$N$153,2))</f>
        <v>65</v>
      </c>
      <c r="M13" s="77">
        <f t="shared" si="0"/>
        <v>234</v>
      </c>
      <c r="N13" s="78">
        <f t="shared" si="1"/>
        <v>25</v>
      </c>
      <c r="O13" s="8"/>
      <c r="P13" s="9"/>
      <c r="Q13" s="10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35"/>
      <c r="AM13" s="35"/>
    </row>
    <row r="14" spans="1:39" ht="13.5" customHeight="1" thickBot="1" x14ac:dyDescent="0.35">
      <c r="A14" s="147" t="s">
        <v>151</v>
      </c>
      <c r="B14" s="155">
        <v>2005</v>
      </c>
      <c r="C14" s="12">
        <v>117</v>
      </c>
      <c r="D14" s="12">
        <f t="shared" si="2"/>
        <v>5</v>
      </c>
      <c r="E14" s="61">
        <v>10.3</v>
      </c>
      <c r="F14" s="62">
        <f>IF(E14="","",VLOOKUP(E14,Tabliza!$K$3:$N$153,4))</f>
        <v>87</v>
      </c>
      <c r="G14" s="54">
        <v>300</v>
      </c>
      <c r="H14" s="66">
        <f>IF(G14="","",VLOOKUP(G14,Tabliza!$O$3:$Q$153,3))</f>
        <v>22</v>
      </c>
      <c r="I14" s="61">
        <v>21</v>
      </c>
      <c r="J14" s="62">
        <f>IF(I14="","",VLOOKUP(I14,Tabliza!$P$3:$Q$153,2))</f>
        <v>37</v>
      </c>
      <c r="K14" s="72">
        <v>1.7280092592592592E-3</v>
      </c>
      <c r="L14" s="66">
        <f>IF(K14="","",VLOOKUP(K14,Tabliza!$M$3:$N$153,2))</f>
        <v>57</v>
      </c>
      <c r="M14" s="79">
        <f t="shared" si="0"/>
        <v>203</v>
      </c>
      <c r="N14" s="80">
        <f t="shared" si="1"/>
        <v>29</v>
      </c>
      <c r="O14" s="75">
        <f>IF(SUM(M10:M14)=0,"",SUM(M10:M14))</f>
        <v>1197</v>
      </c>
      <c r="P14" s="15">
        <f>IF(O14="","",O14-MIN(M10:M14))</f>
        <v>994</v>
      </c>
      <c r="Q14" s="16">
        <f>IF(P14="","",RANK(P14,$P$10:$P$39,0))</f>
        <v>6</v>
      </c>
      <c r="S14" s="192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36"/>
      <c r="AM14" s="36"/>
    </row>
    <row r="15" spans="1:39" ht="13.5" customHeight="1" x14ac:dyDescent="0.3">
      <c r="A15" s="153" t="s">
        <v>50</v>
      </c>
      <c r="B15" s="156">
        <v>2005</v>
      </c>
      <c r="C15" s="6">
        <v>121</v>
      </c>
      <c r="D15" s="6">
        <v>11</v>
      </c>
      <c r="E15" s="58">
        <v>9.6999999999999993</v>
      </c>
      <c r="F15" s="59">
        <f>IF(E15="","",VLOOKUP(E15,Tabliza!$K$3:$N$153,4))</f>
        <v>105</v>
      </c>
      <c r="G15" s="53">
        <v>357</v>
      </c>
      <c r="H15" s="65">
        <f>IF(G15="","",VLOOKUP(G15,Tabliza!$O$3:$Q$153,3))</f>
        <v>37</v>
      </c>
      <c r="I15" s="58">
        <v>26</v>
      </c>
      <c r="J15" s="59">
        <f>IF(I15="","",VLOOKUP(I15,Tabliza!$P$3:$Q$153,2))</f>
        <v>49</v>
      </c>
      <c r="K15" s="70">
        <v>1.4085648148148147E-3</v>
      </c>
      <c r="L15" s="65">
        <f>IF(K15="","",VLOOKUP(K15,Tabliza!$M$3:$N$153,2))</f>
        <v>113</v>
      </c>
      <c r="M15" s="77">
        <f t="shared" si="0"/>
        <v>304</v>
      </c>
      <c r="N15" s="78">
        <f t="shared" si="1"/>
        <v>5</v>
      </c>
      <c r="O15" s="8"/>
      <c r="P15" s="9"/>
      <c r="Q15" s="18"/>
      <c r="S15" s="192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</row>
    <row r="16" spans="1:39" ht="13.5" customHeight="1" x14ac:dyDescent="0.3">
      <c r="A16" s="146" t="s">
        <v>165</v>
      </c>
      <c r="B16" s="157">
        <v>2006</v>
      </c>
      <c r="C16" s="6">
        <v>121</v>
      </c>
      <c r="D16" s="11">
        <f t="shared" si="2"/>
        <v>12</v>
      </c>
      <c r="E16" s="60">
        <v>9.6</v>
      </c>
      <c r="F16" s="59">
        <f>IF(E16="","",VLOOKUP(E16,Tabliza!$K$3:$N$153,4))</f>
        <v>108</v>
      </c>
      <c r="G16" s="53">
        <v>338</v>
      </c>
      <c r="H16" s="65">
        <f>IF(G16="","",VLOOKUP(G16,Tabliza!$O$3:$Q$153,3))</f>
        <v>32</v>
      </c>
      <c r="I16" s="60">
        <v>20</v>
      </c>
      <c r="J16" s="59">
        <f>IF(I16="","",VLOOKUP(I16,Tabliza!$P$3:$Q$153,2))</f>
        <v>34</v>
      </c>
      <c r="K16" s="71">
        <v>1.4629629629629628E-3</v>
      </c>
      <c r="L16" s="65">
        <f>IF(K16="","",VLOOKUP(K16,Tabliza!$M$3:$N$153,2))</f>
        <v>103</v>
      </c>
      <c r="M16" s="77">
        <f t="shared" si="0"/>
        <v>277</v>
      </c>
      <c r="N16" s="78">
        <f t="shared" si="1"/>
        <v>13</v>
      </c>
      <c r="O16" s="8"/>
      <c r="P16" s="9"/>
      <c r="Q16" s="18"/>
      <c r="S16" s="192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</row>
    <row r="17" spans="1:41" ht="13.5" customHeight="1" x14ac:dyDescent="0.3">
      <c r="A17" s="146" t="s">
        <v>166</v>
      </c>
      <c r="B17" s="157">
        <v>2005</v>
      </c>
      <c r="C17" s="6">
        <v>121</v>
      </c>
      <c r="D17" s="11">
        <f t="shared" si="2"/>
        <v>13</v>
      </c>
      <c r="E17" s="60">
        <v>9.3000000000000007</v>
      </c>
      <c r="F17" s="59">
        <f>IF(E17="","",VLOOKUP(E17,Tabliza!$K$3:$N$153,4))</f>
        <v>117</v>
      </c>
      <c r="G17" s="53">
        <v>336</v>
      </c>
      <c r="H17" s="65">
        <f>IF(G17="","",VLOOKUP(G17,Tabliza!$O$3:$Q$153,3))</f>
        <v>31</v>
      </c>
      <c r="I17" s="60">
        <v>24.5</v>
      </c>
      <c r="J17" s="59">
        <f>IF(I17="","",VLOOKUP(I17,Tabliza!$P$3:$Q$153,2))</f>
        <v>46</v>
      </c>
      <c r="K17" s="71">
        <v>1.5937499999999999E-3</v>
      </c>
      <c r="L17" s="65">
        <f>IF(K17="","",VLOOKUP(K17,Tabliza!$M$3:$N$153,2))</f>
        <v>81</v>
      </c>
      <c r="M17" s="77">
        <f t="shared" si="0"/>
        <v>275</v>
      </c>
      <c r="N17" s="78">
        <f t="shared" si="1"/>
        <v>14</v>
      </c>
      <c r="O17" s="8"/>
      <c r="P17" s="9"/>
      <c r="Q17" s="18"/>
      <c r="S17" s="19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206"/>
      <c r="AO17" s="206"/>
    </row>
    <row r="18" spans="1:41" ht="13.5" customHeight="1" x14ac:dyDescent="0.3">
      <c r="A18" s="146" t="s">
        <v>173</v>
      </c>
      <c r="B18" s="157">
        <v>2005</v>
      </c>
      <c r="C18" s="6">
        <v>121</v>
      </c>
      <c r="D18" s="11">
        <f t="shared" si="2"/>
        <v>14</v>
      </c>
      <c r="E18" s="58">
        <v>9.4</v>
      </c>
      <c r="F18" s="59">
        <f>IF(E18="","",VLOOKUP(E18,Tabliza!$K$3:$N$153,4))</f>
        <v>114</v>
      </c>
      <c r="G18" s="53">
        <v>349</v>
      </c>
      <c r="H18" s="65">
        <f>IF(G18="","",VLOOKUP(G18,Tabliza!$O$3:$Q$153,3))</f>
        <v>35</v>
      </c>
      <c r="I18" s="58">
        <v>21.6</v>
      </c>
      <c r="J18" s="59">
        <f>IF(I18="","",VLOOKUP(I18,Tabliza!$P$3:$Q$153,2))</f>
        <v>38</v>
      </c>
      <c r="K18" s="70">
        <v>1.6655092592592592E-3</v>
      </c>
      <c r="L18" s="65">
        <f>IF(K18="","",VLOOKUP(K18,Tabliza!$M$3:$N$153,2))</f>
        <v>68</v>
      </c>
      <c r="M18" s="77">
        <f t="shared" si="0"/>
        <v>255</v>
      </c>
      <c r="N18" s="78">
        <f t="shared" si="1"/>
        <v>19</v>
      </c>
      <c r="O18" s="8"/>
      <c r="P18" s="9"/>
      <c r="Q18" s="18"/>
      <c r="S18" s="19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206"/>
      <c r="AO18" s="206"/>
    </row>
    <row r="19" spans="1:41" ht="13.5" customHeight="1" thickBot="1" x14ac:dyDescent="0.35">
      <c r="A19" s="147" t="s">
        <v>51</v>
      </c>
      <c r="B19" s="155">
        <v>2005</v>
      </c>
      <c r="C19" s="12">
        <v>121</v>
      </c>
      <c r="D19" s="12">
        <f t="shared" si="2"/>
        <v>15</v>
      </c>
      <c r="E19" s="61">
        <v>9.1999999999999993</v>
      </c>
      <c r="F19" s="62">
        <f>IF(E19="","",VLOOKUP(E19,Tabliza!$K$3:$N$153,4))</f>
        <v>120</v>
      </c>
      <c r="G19" s="54">
        <v>380</v>
      </c>
      <c r="H19" s="66">
        <f>IF(G19="","",VLOOKUP(G19,Tabliza!$O$3:$Q$153,3))</f>
        <v>44</v>
      </c>
      <c r="I19" s="61">
        <v>34.799999999999997</v>
      </c>
      <c r="J19" s="62">
        <f>IF(I19="","",VLOOKUP(I19,Tabliza!$P$3:$Q$153,2))</f>
        <v>71</v>
      </c>
      <c r="K19" s="72">
        <v>1.7337962962962964E-3</v>
      </c>
      <c r="L19" s="66">
        <f>IF(K19="","",VLOOKUP(K19,Tabliza!$M$3:$N$153,2))</f>
        <v>56</v>
      </c>
      <c r="M19" s="79">
        <f t="shared" si="0"/>
        <v>291</v>
      </c>
      <c r="N19" s="80">
        <f t="shared" si="1"/>
        <v>11</v>
      </c>
      <c r="O19" s="75">
        <f>IF(SUM(M15:M19)=0,"",SUM(M15:M19))</f>
        <v>1402</v>
      </c>
      <c r="P19" s="15">
        <f>IF(O19="","",O19-MIN(M15:M19))</f>
        <v>1147</v>
      </c>
      <c r="Q19" s="16">
        <f>IF(P19="","",RANK(P19,$P$10:$P$39,0))</f>
        <v>2</v>
      </c>
      <c r="S19" s="192"/>
    </row>
    <row r="20" spans="1:41" ht="13.5" customHeight="1" x14ac:dyDescent="0.3">
      <c r="A20" s="159" t="s">
        <v>175</v>
      </c>
      <c r="B20" s="19">
        <v>2005</v>
      </c>
      <c r="C20" s="20">
        <v>125</v>
      </c>
      <c r="D20" s="6">
        <v>21</v>
      </c>
      <c r="E20" s="58">
        <v>9.4</v>
      </c>
      <c r="F20" s="59">
        <f>IF(E20="","",VLOOKUP(E20,Tabliza!$K$3:$N$153,4))</f>
        <v>114</v>
      </c>
      <c r="G20" s="53">
        <v>341</v>
      </c>
      <c r="H20" s="65">
        <f>IF(G20="","",VLOOKUP(G20,Tabliza!$O$3:$Q$153,3))</f>
        <v>33</v>
      </c>
      <c r="I20" s="58">
        <v>19</v>
      </c>
      <c r="J20" s="59">
        <f>IF(I20="","",VLOOKUP(I20,Tabliza!$P$3:$Q$153,2))</f>
        <v>32</v>
      </c>
      <c r="K20" s="70">
        <v>1.3981481481481481E-3</v>
      </c>
      <c r="L20" s="65">
        <f>IF(K20="","",VLOOKUP(K20,Tabliza!$M$3:$N$153,2))</f>
        <v>114</v>
      </c>
      <c r="M20" s="77">
        <f t="shared" si="0"/>
        <v>293</v>
      </c>
      <c r="N20" s="78">
        <f t="shared" si="1"/>
        <v>8</v>
      </c>
      <c r="O20" s="8"/>
      <c r="P20" s="9"/>
      <c r="Q20" s="10"/>
      <c r="S20" s="192"/>
    </row>
    <row r="21" spans="1:41" ht="13.5" customHeight="1" x14ac:dyDescent="0.3">
      <c r="A21" s="158" t="s">
        <v>176</v>
      </c>
      <c r="B21" s="21">
        <v>2005</v>
      </c>
      <c r="C21" s="20">
        <v>125</v>
      </c>
      <c r="D21" s="11">
        <f t="shared" si="2"/>
        <v>22</v>
      </c>
      <c r="E21" s="60">
        <v>9.3000000000000007</v>
      </c>
      <c r="F21" s="59">
        <f>IF(E21="","",VLOOKUP(E21,Tabliza!$K$3:$N$153,4))</f>
        <v>117</v>
      </c>
      <c r="G21" s="53">
        <v>380</v>
      </c>
      <c r="H21" s="65">
        <f>IF(G21="","",VLOOKUP(G21,Tabliza!$O$3:$Q$153,3))</f>
        <v>44</v>
      </c>
      <c r="I21" s="60">
        <v>22.4</v>
      </c>
      <c r="J21" s="59">
        <f>IF(I21="","",VLOOKUP(I21,Tabliza!$P$3:$Q$153,2))</f>
        <v>40</v>
      </c>
      <c r="K21" s="71">
        <v>1.6354166666666667E-3</v>
      </c>
      <c r="L21" s="65">
        <f>IF(K21="","",VLOOKUP(K21,Tabliza!$M$3:$N$153,2))</f>
        <v>73</v>
      </c>
      <c r="M21" s="77">
        <f t="shared" si="0"/>
        <v>274</v>
      </c>
      <c r="N21" s="78">
        <f t="shared" si="1"/>
        <v>16</v>
      </c>
      <c r="O21" s="8"/>
      <c r="P21" s="9"/>
      <c r="Q21" s="10"/>
      <c r="S21" s="192"/>
    </row>
    <row r="22" spans="1:41" ht="13.5" customHeight="1" x14ac:dyDescent="0.3">
      <c r="A22" s="158" t="s">
        <v>53</v>
      </c>
      <c r="B22" s="21">
        <v>2005</v>
      </c>
      <c r="C22" s="20">
        <v>125</v>
      </c>
      <c r="D22" s="11">
        <f t="shared" si="2"/>
        <v>23</v>
      </c>
      <c r="E22" s="60">
        <v>9.6999999999999993</v>
      </c>
      <c r="F22" s="59">
        <f>IF(E22="","",VLOOKUP(E22,Tabliza!$K$3:$N$153,4))</f>
        <v>105</v>
      </c>
      <c r="G22" s="53">
        <v>336</v>
      </c>
      <c r="H22" s="65">
        <f>IF(G22="","",VLOOKUP(G22,Tabliza!$O$3:$Q$153,3))</f>
        <v>31</v>
      </c>
      <c r="I22" s="60">
        <v>28</v>
      </c>
      <c r="J22" s="59">
        <f>IF(I22="","",VLOOKUP(I22,Tabliza!$P$3:$Q$153,2))</f>
        <v>54</v>
      </c>
      <c r="K22" s="71">
        <v>1.5474537037037039E-3</v>
      </c>
      <c r="L22" s="65">
        <f>IF(K22="","",VLOOKUP(K22,Tabliza!$M$3:$N$153,2))</f>
        <v>89</v>
      </c>
      <c r="M22" s="77">
        <f t="shared" si="0"/>
        <v>279</v>
      </c>
      <c r="N22" s="78">
        <f t="shared" si="1"/>
        <v>12</v>
      </c>
      <c r="O22" s="8"/>
      <c r="P22" s="9"/>
      <c r="Q22" s="10"/>
      <c r="S22" s="192"/>
    </row>
    <row r="23" spans="1:41" ht="13.5" customHeight="1" x14ac:dyDescent="0.3">
      <c r="A23" s="160" t="s">
        <v>174</v>
      </c>
      <c r="B23" s="22">
        <v>2006</v>
      </c>
      <c r="C23" s="20">
        <v>125</v>
      </c>
      <c r="D23" s="11">
        <f t="shared" si="2"/>
        <v>24</v>
      </c>
      <c r="E23" s="60">
        <v>9.6999999999999993</v>
      </c>
      <c r="F23" s="59">
        <f>IF(E23="","",VLOOKUP(E23,Tabliza!$K$3:$N$153,4))</f>
        <v>105</v>
      </c>
      <c r="G23" s="53">
        <v>346</v>
      </c>
      <c r="H23" s="65">
        <f>IF(G23="","",VLOOKUP(G23,Tabliza!$O$3:$Q$153,3))</f>
        <v>34</v>
      </c>
      <c r="I23" s="60">
        <v>24.8</v>
      </c>
      <c r="J23" s="59">
        <f>IF(I23="","",VLOOKUP(I23,Tabliza!$P$3:$Q$153,2))</f>
        <v>46</v>
      </c>
      <c r="K23" s="71">
        <v>1.6886574074074076E-3</v>
      </c>
      <c r="L23" s="65">
        <f>IF(K23="","",VLOOKUP(K23,Tabliza!$M$3:$N$153,2))</f>
        <v>64</v>
      </c>
      <c r="M23" s="77">
        <f t="shared" si="0"/>
        <v>249</v>
      </c>
      <c r="N23" s="78">
        <f t="shared" si="1"/>
        <v>22</v>
      </c>
      <c r="O23" s="8"/>
      <c r="P23" s="9"/>
      <c r="Q23" s="10"/>
      <c r="S23" s="192"/>
    </row>
    <row r="24" spans="1:41" ht="13.5" customHeight="1" thickBot="1" x14ac:dyDescent="0.35">
      <c r="A24" s="161" t="s">
        <v>177</v>
      </c>
      <c r="B24" s="23">
        <v>2005</v>
      </c>
      <c r="C24" s="24">
        <v>125</v>
      </c>
      <c r="D24" s="12">
        <f t="shared" si="2"/>
        <v>25</v>
      </c>
      <c r="E24" s="61">
        <v>9.4</v>
      </c>
      <c r="F24" s="62">
        <f>IF(E24="","",VLOOKUP(E24,Tabliza!$K$3:$N$153,4))</f>
        <v>114</v>
      </c>
      <c r="G24" s="54">
        <v>369</v>
      </c>
      <c r="H24" s="66">
        <f>IF(G24="","",VLOOKUP(G24,Tabliza!$O$3:$Q$153,3))</f>
        <v>41</v>
      </c>
      <c r="I24" s="61">
        <v>25</v>
      </c>
      <c r="J24" s="62">
        <f>IF(I24="","",VLOOKUP(I24,Tabliza!$P$3:$Q$153,2))</f>
        <v>47</v>
      </c>
      <c r="K24" s="72">
        <v>1.5358796296296294E-3</v>
      </c>
      <c r="L24" s="66">
        <f>IF(K24="","",VLOOKUP(K24,Tabliza!$M$3:$N$153,2))</f>
        <v>91</v>
      </c>
      <c r="M24" s="79">
        <f t="shared" si="0"/>
        <v>293</v>
      </c>
      <c r="N24" s="80">
        <f t="shared" si="1"/>
        <v>8</v>
      </c>
      <c r="O24" s="75">
        <f>IF(SUM(M20:M24)=0,"",SUM(M20:M24))</f>
        <v>1388</v>
      </c>
      <c r="P24" s="15">
        <f>IF(O24="","",O24-MIN(M20:M24))</f>
        <v>1139</v>
      </c>
      <c r="Q24" s="16">
        <f>IF(P24="","",RANK(P24,$P$10:$P$39,0))</f>
        <v>3</v>
      </c>
      <c r="S24" s="192"/>
    </row>
    <row r="25" spans="1:41" ht="13.5" customHeight="1" x14ac:dyDescent="0.3">
      <c r="A25" s="164" t="s">
        <v>183</v>
      </c>
      <c r="B25" s="7">
        <v>2005</v>
      </c>
      <c r="C25" s="20">
        <v>126</v>
      </c>
      <c r="D25" s="6">
        <v>31</v>
      </c>
      <c r="E25" s="58">
        <v>9.3000000000000007</v>
      </c>
      <c r="F25" s="59">
        <f>IF(E25="","",VLOOKUP(E25,Tabliza!$K$3:$N$153,4))</f>
        <v>117</v>
      </c>
      <c r="G25" s="53">
        <v>336</v>
      </c>
      <c r="H25" s="65">
        <f>IF(G25="","",VLOOKUP(G25,Tabliza!$O$3:$Q$153,3))</f>
        <v>31</v>
      </c>
      <c r="I25" s="58">
        <v>12.5</v>
      </c>
      <c r="J25" s="59">
        <f>IF(I25="","",VLOOKUP(I25,Tabliza!$P$3:$Q$153,2))</f>
        <v>16</v>
      </c>
      <c r="K25" s="70">
        <v>1.6631944444444446E-3</v>
      </c>
      <c r="L25" s="65">
        <f>IF(K25="","",VLOOKUP(K25,Tabliza!$M$3:$N$153,2))</f>
        <v>69</v>
      </c>
      <c r="M25" s="77">
        <f t="shared" si="0"/>
        <v>233</v>
      </c>
      <c r="N25" s="78">
        <f t="shared" si="1"/>
        <v>26</v>
      </c>
      <c r="O25" s="8"/>
      <c r="P25" s="9"/>
      <c r="Q25" s="10"/>
      <c r="S25" s="192"/>
    </row>
    <row r="26" spans="1:41" ht="13.5" customHeight="1" x14ac:dyDescent="0.3">
      <c r="A26" s="164" t="s">
        <v>55</v>
      </c>
      <c r="B26" s="7">
        <v>2005</v>
      </c>
      <c r="C26" s="20">
        <v>126</v>
      </c>
      <c r="D26" s="11">
        <f t="shared" si="2"/>
        <v>32</v>
      </c>
      <c r="E26" s="60">
        <v>9.1999999999999993</v>
      </c>
      <c r="F26" s="59">
        <f>IF(E26="","",VLOOKUP(E26,Tabliza!$K$3:$N$153,4))</f>
        <v>120</v>
      </c>
      <c r="G26" s="53">
        <v>355</v>
      </c>
      <c r="H26" s="65">
        <f>IF(G26="","",VLOOKUP(G26,Tabliza!$O$3:$Q$153,3))</f>
        <v>36</v>
      </c>
      <c r="I26" s="60">
        <v>39.700000000000003</v>
      </c>
      <c r="J26" s="59">
        <f>IF(I26="","",VLOOKUP(I26,Tabliza!$P$3:$Q$153,2))</f>
        <v>84</v>
      </c>
      <c r="K26" s="71">
        <v>1.5162037037037036E-3</v>
      </c>
      <c r="L26" s="65">
        <f>IF(K26="","",VLOOKUP(K26,Tabliza!$M$3:$N$153,2))</f>
        <v>94</v>
      </c>
      <c r="M26" s="77">
        <f t="shared" si="0"/>
        <v>334</v>
      </c>
      <c r="N26" s="78">
        <f t="shared" si="1"/>
        <v>2</v>
      </c>
      <c r="O26" s="76"/>
      <c r="P26" s="25"/>
      <c r="Q26" s="10"/>
      <c r="S26" s="192"/>
    </row>
    <row r="27" spans="1:41" ht="13.5" customHeight="1" x14ac:dyDescent="0.3">
      <c r="A27" s="165" t="s">
        <v>184</v>
      </c>
      <c r="B27" s="5">
        <v>2005</v>
      </c>
      <c r="C27" s="20">
        <v>126</v>
      </c>
      <c r="D27" s="11">
        <f t="shared" si="2"/>
        <v>33</v>
      </c>
      <c r="E27" s="60">
        <v>9.6</v>
      </c>
      <c r="F27" s="59">
        <f>IF(E27="","",VLOOKUP(E27,Tabliza!$K$3:$N$153,4))</f>
        <v>108</v>
      </c>
      <c r="G27" s="53">
        <v>332</v>
      </c>
      <c r="H27" s="65">
        <f>IF(G27="","",VLOOKUP(G27,Tabliza!$O$3:$Q$153,3))</f>
        <v>30</v>
      </c>
      <c r="I27" s="60">
        <v>22.8</v>
      </c>
      <c r="J27" s="59">
        <f>IF(I27="","",VLOOKUP(I27,Tabliza!$P$3:$Q$153,2))</f>
        <v>41</v>
      </c>
      <c r="K27" s="71">
        <v>1.6481481481481479E-3</v>
      </c>
      <c r="L27" s="65">
        <f>IF(K27="","",VLOOKUP(K27,Tabliza!$M$3:$N$153,2))</f>
        <v>71</v>
      </c>
      <c r="M27" s="77">
        <f t="shared" si="0"/>
        <v>250</v>
      </c>
      <c r="N27" s="78">
        <f t="shared" si="1"/>
        <v>21</v>
      </c>
      <c r="O27" s="8"/>
      <c r="P27" s="9"/>
      <c r="Q27" s="10"/>
      <c r="S27" s="192"/>
    </row>
    <row r="28" spans="1:41" ht="13.5" customHeight="1" x14ac:dyDescent="0.3">
      <c r="A28" s="165" t="s">
        <v>216</v>
      </c>
      <c r="B28" s="134">
        <v>2006</v>
      </c>
      <c r="C28" s="20">
        <v>126</v>
      </c>
      <c r="D28" s="11">
        <f t="shared" si="2"/>
        <v>34</v>
      </c>
      <c r="E28" s="60">
        <v>10.3</v>
      </c>
      <c r="F28" s="59">
        <f>IF(E28="","",VLOOKUP(E28,Tabliza!$K$3:$N$153,4))</f>
        <v>87</v>
      </c>
      <c r="G28" s="53">
        <v>282</v>
      </c>
      <c r="H28" s="65">
        <f>IF(G28="","",VLOOKUP(G28,Tabliza!$O$3:$Q$153,3))</f>
        <v>18</v>
      </c>
      <c r="I28" s="60">
        <v>28.4</v>
      </c>
      <c r="J28" s="59">
        <f>IF(I28="","",VLOOKUP(I28,Tabliza!$P$3:$Q$153,2))</f>
        <v>55</v>
      </c>
      <c r="K28" s="71">
        <v>1.6365740740740739E-3</v>
      </c>
      <c r="L28" s="65">
        <f>IF(K28="","",VLOOKUP(K28,Tabliza!$M$3:$N$153,2))</f>
        <v>73</v>
      </c>
      <c r="M28" s="77">
        <f t="shared" si="0"/>
        <v>233</v>
      </c>
      <c r="N28" s="78">
        <f t="shared" si="1"/>
        <v>26</v>
      </c>
      <c r="O28" s="8"/>
      <c r="P28" s="9"/>
      <c r="Q28" s="10"/>
      <c r="S28" s="192"/>
    </row>
    <row r="29" spans="1:41" ht="13.5" customHeight="1" thickBot="1" x14ac:dyDescent="0.35">
      <c r="A29" s="166" t="s">
        <v>185</v>
      </c>
      <c r="B29" s="14">
        <v>2005</v>
      </c>
      <c r="C29" s="24">
        <v>126</v>
      </c>
      <c r="D29" s="12">
        <f t="shared" si="2"/>
        <v>35</v>
      </c>
      <c r="E29" s="61">
        <v>9.6999999999999993</v>
      </c>
      <c r="F29" s="62">
        <f>IF(E29="","",VLOOKUP(E29,Tabliza!$K$3:$N$153,4))</f>
        <v>105</v>
      </c>
      <c r="G29" s="54">
        <v>315</v>
      </c>
      <c r="H29" s="66">
        <f>IF(G29="","",VLOOKUP(G29,Tabliza!$O$3:$Q$153,3))</f>
        <v>26</v>
      </c>
      <c r="I29" s="61">
        <v>18.600000000000001</v>
      </c>
      <c r="J29" s="62">
        <f>IF(I29="","",VLOOKUP(I29,Tabliza!$P$3:$Q$153,2))</f>
        <v>31</v>
      </c>
      <c r="K29" s="72">
        <v>1.6111111111111109E-3</v>
      </c>
      <c r="L29" s="66">
        <f>IF(K29="","",VLOOKUP(K29,Tabliza!$M$3:$N$153,2))</f>
        <v>78</v>
      </c>
      <c r="M29" s="79">
        <f>SUM(F29,H29,J29,L29)</f>
        <v>240</v>
      </c>
      <c r="N29" s="80">
        <f t="shared" si="1"/>
        <v>24</v>
      </c>
      <c r="O29" s="75">
        <f>IF(SUM(M25:M29)=0,"",SUM(M25:M29))</f>
        <v>1290</v>
      </c>
      <c r="P29" s="15">
        <f>IF(O29="","",O29-MIN(M25:M29))</f>
        <v>1057</v>
      </c>
      <c r="Q29" s="16">
        <f>IF(P29="","",RANK(P29,$P$10:$P$39,0))</f>
        <v>5</v>
      </c>
      <c r="S29" s="192"/>
    </row>
    <row r="30" spans="1:41" ht="13.5" customHeight="1" x14ac:dyDescent="0.3">
      <c r="A30" s="153" t="s">
        <v>56</v>
      </c>
      <c r="B30" s="7">
        <v>2005</v>
      </c>
      <c r="C30" s="17">
        <v>127</v>
      </c>
      <c r="D30" s="6">
        <v>41</v>
      </c>
      <c r="E30" s="58">
        <v>9.5</v>
      </c>
      <c r="F30" s="59">
        <f>IF(E30="","",VLOOKUP(E30,Tabliza!$K$3:$N$153,4))</f>
        <v>111</v>
      </c>
      <c r="G30" s="53">
        <v>334</v>
      </c>
      <c r="H30" s="65">
        <f>IF(G30="","",VLOOKUP(G30,Tabliza!$O$3:$Q$153,3))</f>
        <v>31</v>
      </c>
      <c r="I30" s="58">
        <v>20</v>
      </c>
      <c r="J30" s="59">
        <f>IF(I30="","",VLOOKUP(I30,Tabliza!$P$3:$Q$153,2))</f>
        <v>34</v>
      </c>
      <c r="K30" s="70">
        <v>1.486111111111111E-3</v>
      </c>
      <c r="L30" s="65">
        <f>IF(K30="","",VLOOKUP(K30,Tabliza!$M$3:$N$153,2))</f>
        <v>99</v>
      </c>
      <c r="M30" s="77">
        <f>SUM(F30,H30,J30,L30)</f>
        <v>275</v>
      </c>
      <c r="N30" s="78">
        <f t="shared" si="1"/>
        <v>14</v>
      </c>
      <c r="O30" s="8"/>
      <c r="P30" s="9"/>
      <c r="Q30" s="10"/>
      <c r="S30" s="192"/>
    </row>
    <row r="31" spans="1:41" ht="13.5" customHeight="1" x14ac:dyDescent="0.3">
      <c r="A31" s="146" t="s">
        <v>211</v>
      </c>
      <c r="B31" s="5">
        <v>2006</v>
      </c>
      <c r="C31" s="17">
        <v>127</v>
      </c>
      <c r="D31" s="11">
        <f t="shared" si="2"/>
        <v>42</v>
      </c>
      <c r="E31" s="60">
        <v>10.7</v>
      </c>
      <c r="F31" s="59">
        <f>IF(E31="","",VLOOKUP(E31,Tabliza!$K$3:$N$153,4))</f>
        <v>75</v>
      </c>
      <c r="G31" s="53">
        <v>308</v>
      </c>
      <c r="H31" s="65">
        <f>IF(G31="","",VLOOKUP(G31,Tabliza!$O$3:$Q$153,3))</f>
        <v>24</v>
      </c>
      <c r="I31" s="60">
        <v>16.7</v>
      </c>
      <c r="J31" s="59">
        <f>IF(I31="","",VLOOKUP(I31,Tabliza!$P$3:$Q$153,2))</f>
        <v>26</v>
      </c>
      <c r="K31" s="71">
        <v>1.6550925925925926E-3</v>
      </c>
      <c r="L31" s="65">
        <f>IF(K31="","",VLOOKUP(K31,Tabliza!$M$3:$N$153,2))</f>
        <v>70</v>
      </c>
      <c r="M31" s="77">
        <f t="shared" ref="M31:M39" si="3">SUM(F31,H31,J31,L31)</f>
        <v>195</v>
      </c>
      <c r="N31" s="78">
        <f t="shared" si="1"/>
        <v>30</v>
      </c>
      <c r="O31" s="8"/>
      <c r="P31" s="9"/>
      <c r="Q31" s="10"/>
      <c r="S31" s="192"/>
    </row>
    <row r="32" spans="1:41" ht="13.5" customHeight="1" x14ac:dyDescent="0.3">
      <c r="A32" s="146" t="s">
        <v>202</v>
      </c>
      <c r="B32" s="5">
        <v>2006</v>
      </c>
      <c r="C32" s="17">
        <v>127</v>
      </c>
      <c r="D32" s="11">
        <f t="shared" si="2"/>
        <v>43</v>
      </c>
      <c r="E32" s="60">
        <v>9.6</v>
      </c>
      <c r="F32" s="59">
        <f>IF(E32="","",VLOOKUP(E32,Tabliza!$K$3:$N$153,4))</f>
        <v>108</v>
      </c>
      <c r="G32" s="53">
        <v>362</v>
      </c>
      <c r="H32" s="65">
        <f>IF(G32="","",VLOOKUP(G32,Tabliza!$O$3:$Q$153,3))</f>
        <v>38</v>
      </c>
      <c r="I32" s="60">
        <v>14.7</v>
      </c>
      <c r="J32" s="59">
        <f>IF(I32="","",VLOOKUP(I32,Tabliza!$P$3:$Q$153,2))</f>
        <v>21</v>
      </c>
      <c r="K32" s="71">
        <v>1.5763888888888891E-3</v>
      </c>
      <c r="L32" s="65">
        <f>IF(K32="","",VLOOKUP(K32,Tabliza!$M$3:$N$153,2))</f>
        <v>84</v>
      </c>
      <c r="M32" s="77">
        <f t="shared" si="3"/>
        <v>251</v>
      </c>
      <c r="N32" s="78">
        <f t="shared" si="1"/>
        <v>20</v>
      </c>
      <c r="O32" s="8"/>
      <c r="P32" s="9"/>
      <c r="Q32" s="10"/>
      <c r="S32" s="192"/>
    </row>
    <row r="33" spans="1:19" ht="13.5" customHeight="1" x14ac:dyDescent="0.3">
      <c r="A33" s="146" t="s">
        <v>203</v>
      </c>
      <c r="B33" s="5">
        <v>2006</v>
      </c>
      <c r="C33" s="17">
        <v>127</v>
      </c>
      <c r="D33" s="11">
        <f t="shared" si="2"/>
        <v>44</v>
      </c>
      <c r="E33" s="60">
        <v>9.9</v>
      </c>
      <c r="F33" s="59">
        <f>IF(E33="","",VLOOKUP(E33,Tabliza!$K$3:$N$153,4))</f>
        <v>99</v>
      </c>
      <c r="G33" s="53">
        <v>318</v>
      </c>
      <c r="H33" s="65">
        <f>IF(G33="","",VLOOKUP(G33,Tabliza!$O$3:$Q$153,3))</f>
        <v>27</v>
      </c>
      <c r="I33" s="60">
        <v>24.2</v>
      </c>
      <c r="J33" s="59">
        <f>IF(I33="","",VLOOKUP(I33,Tabliza!$P$3:$Q$153,2))</f>
        <v>45</v>
      </c>
      <c r="K33" s="71">
        <v>1.6157407407407407E-3</v>
      </c>
      <c r="L33" s="65">
        <f>IF(K33="","",VLOOKUP(K33,Tabliza!$M$3:$N$153,2))</f>
        <v>77</v>
      </c>
      <c r="M33" s="77">
        <f t="shared" si="3"/>
        <v>248</v>
      </c>
      <c r="N33" s="78">
        <f t="shared" si="1"/>
        <v>23</v>
      </c>
      <c r="O33" s="8"/>
      <c r="P33" s="9"/>
      <c r="Q33" s="10"/>
      <c r="S33" s="192"/>
    </row>
    <row r="34" spans="1:19" ht="13.5" customHeight="1" thickBot="1" x14ac:dyDescent="0.35">
      <c r="A34" s="147" t="s">
        <v>58</v>
      </c>
      <c r="B34" s="14">
        <v>2005</v>
      </c>
      <c r="C34" s="13">
        <v>127</v>
      </c>
      <c r="D34" s="12">
        <f t="shared" si="2"/>
        <v>45</v>
      </c>
      <c r="E34" s="61">
        <v>9.1999999999999993</v>
      </c>
      <c r="F34" s="62">
        <f>IF(E34="","",VLOOKUP(E34,Tabliza!$K$3:$N$153,4))</f>
        <v>120</v>
      </c>
      <c r="G34" s="54">
        <v>363</v>
      </c>
      <c r="H34" s="66">
        <f>IF(G34="","",VLOOKUP(G34,Tabliza!$O$3:$Q$153,3))</f>
        <v>39</v>
      </c>
      <c r="I34" s="61">
        <v>18.3</v>
      </c>
      <c r="J34" s="62">
        <f>IF(I34="","",VLOOKUP(I34,Tabliza!$P$3:$Q$153,2))</f>
        <v>30</v>
      </c>
      <c r="K34" s="72">
        <v>1.4166666666666668E-3</v>
      </c>
      <c r="L34" s="66">
        <f>IF(K34="","",VLOOKUP(K34,Tabliza!$M$3:$N$153,2))</f>
        <v>111</v>
      </c>
      <c r="M34" s="79">
        <f t="shared" si="3"/>
        <v>300</v>
      </c>
      <c r="N34" s="80">
        <f t="shared" si="1"/>
        <v>7</v>
      </c>
      <c r="O34" s="75">
        <f>IF(SUM(M30:M34)=0,"",SUM(M30:M34))</f>
        <v>1269</v>
      </c>
      <c r="P34" s="15">
        <f>IF(O34="","",O34-MIN(M30:M34))</f>
        <v>1074</v>
      </c>
      <c r="Q34" s="16">
        <f>IF(P34="","",RANK(P34,$P$10:$P$39,0))</f>
        <v>4</v>
      </c>
      <c r="S34" s="192"/>
    </row>
    <row r="35" spans="1:19" ht="13.5" customHeight="1" x14ac:dyDescent="0.3">
      <c r="A35" s="146" t="s">
        <v>191</v>
      </c>
      <c r="B35" s="5">
        <v>2006</v>
      </c>
      <c r="C35" s="17">
        <v>135</v>
      </c>
      <c r="D35" s="6">
        <v>51</v>
      </c>
      <c r="E35" s="58">
        <v>8.9</v>
      </c>
      <c r="F35" s="59">
        <f>IF(E35="","",VLOOKUP(E35,Tabliza!$K$3:$N$153,4))</f>
        <v>129</v>
      </c>
      <c r="G35" s="53">
        <v>386</v>
      </c>
      <c r="H35" s="65">
        <f>IF(G35="","",VLOOKUP(G35,Tabliza!$O$3:$Q$153,3))</f>
        <v>46</v>
      </c>
      <c r="I35" s="58">
        <v>21</v>
      </c>
      <c r="J35" s="59">
        <f>IF(I35="","",VLOOKUP(I35,Tabliza!$P$3:$Q$153,2))</f>
        <v>37</v>
      </c>
      <c r="K35" s="70">
        <v>1.4050925925925925E-3</v>
      </c>
      <c r="L35" s="65">
        <f>IF(K35="","",VLOOKUP(K35,Tabliza!$M$3:$N$153,2))</f>
        <v>113</v>
      </c>
      <c r="M35" s="77">
        <f t="shared" si="3"/>
        <v>325</v>
      </c>
      <c r="N35" s="78">
        <f t="shared" si="1"/>
        <v>3</v>
      </c>
      <c r="O35" s="8"/>
      <c r="P35" s="9"/>
      <c r="Q35" s="10"/>
      <c r="S35" s="192"/>
    </row>
    <row r="36" spans="1:19" ht="13.5" customHeight="1" x14ac:dyDescent="0.3">
      <c r="A36" s="146" t="s">
        <v>192</v>
      </c>
      <c r="B36" s="5">
        <v>2006</v>
      </c>
      <c r="C36" s="17">
        <v>135</v>
      </c>
      <c r="D36" s="11">
        <f t="shared" si="2"/>
        <v>52</v>
      </c>
      <c r="E36" s="60">
        <v>10.1</v>
      </c>
      <c r="F36" s="59">
        <f>IF(E36="","",VLOOKUP(E36,Tabliza!$K$3:$N$153,4))</f>
        <v>93</v>
      </c>
      <c r="G36" s="53">
        <v>341</v>
      </c>
      <c r="H36" s="65">
        <f>IF(G36="","",VLOOKUP(G36,Tabliza!$O$3:$Q$153,3))</f>
        <v>33</v>
      </c>
      <c r="I36" s="60">
        <v>29</v>
      </c>
      <c r="J36" s="59">
        <f>IF(I36="","",VLOOKUP(I36,Tabliza!$P$3:$Q$153,2))</f>
        <v>57</v>
      </c>
      <c r="K36" s="71">
        <v>1.6203703703703703E-3</v>
      </c>
      <c r="L36" s="65">
        <f>IF(K36="","",VLOOKUP(K36,Tabliza!$M$3:$N$153,2))</f>
        <v>76</v>
      </c>
      <c r="M36" s="77">
        <f t="shared" si="3"/>
        <v>259</v>
      </c>
      <c r="N36" s="78">
        <f t="shared" si="1"/>
        <v>18</v>
      </c>
      <c r="O36" s="8"/>
      <c r="P36" s="9"/>
      <c r="Q36" s="10"/>
      <c r="S36" s="192"/>
    </row>
    <row r="37" spans="1:19" ht="13.5" customHeight="1" x14ac:dyDescent="0.3">
      <c r="A37" s="146" t="s">
        <v>193</v>
      </c>
      <c r="B37" s="7">
        <v>2006</v>
      </c>
      <c r="C37" s="17">
        <v>135</v>
      </c>
      <c r="D37" s="11">
        <f t="shared" si="2"/>
        <v>53</v>
      </c>
      <c r="E37" s="60">
        <v>9.3000000000000007</v>
      </c>
      <c r="F37" s="59">
        <f>IF(E37="","",VLOOKUP(E37,Tabliza!$K$3:$N$153,4))</f>
        <v>117</v>
      </c>
      <c r="G37" s="53">
        <v>360</v>
      </c>
      <c r="H37" s="65">
        <f>IF(G37="","",VLOOKUP(G37,Tabliza!$O$3:$Q$153,3))</f>
        <v>38</v>
      </c>
      <c r="I37" s="60">
        <v>32</v>
      </c>
      <c r="J37" s="59">
        <f>IF(I37="","",VLOOKUP(I37,Tabliza!$P$3:$Q$153,2))</f>
        <v>64</v>
      </c>
      <c r="K37" s="71">
        <v>1.5706018518518519E-3</v>
      </c>
      <c r="L37" s="65">
        <f>IF(K37="","",VLOOKUP(K37,Tabliza!$M$3:$N$153,2))</f>
        <v>85</v>
      </c>
      <c r="M37" s="77">
        <f t="shared" si="3"/>
        <v>304</v>
      </c>
      <c r="N37" s="78">
        <f t="shared" si="1"/>
        <v>5</v>
      </c>
      <c r="O37" s="8"/>
      <c r="P37" s="9"/>
      <c r="Q37" s="10"/>
      <c r="S37" s="192"/>
    </row>
    <row r="38" spans="1:19" ht="13.5" customHeight="1" x14ac:dyDescent="0.3">
      <c r="A38" s="146" t="s">
        <v>201</v>
      </c>
      <c r="B38" s="5">
        <v>2005</v>
      </c>
      <c r="C38" s="17">
        <v>135</v>
      </c>
      <c r="D38" s="11">
        <f t="shared" si="2"/>
        <v>54</v>
      </c>
      <c r="E38" s="60">
        <v>9</v>
      </c>
      <c r="F38" s="59">
        <f>IF(E38="","",VLOOKUP(E38,Tabliza!$K$3:$N$153,4))</f>
        <v>126</v>
      </c>
      <c r="G38" s="53">
        <v>360</v>
      </c>
      <c r="H38" s="65">
        <f>IF(G38="","",VLOOKUP(G38,Tabliza!$O$3:$Q$153,3))</f>
        <v>38</v>
      </c>
      <c r="I38" s="60">
        <v>40.5</v>
      </c>
      <c r="J38" s="59">
        <f>IF(I38="","",VLOOKUP(I38,Tabliza!$P$3:$Q$153,2))</f>
        <v>86</v>
      </c>
      <c r="K38" s="71">
        <v>1.6724537037037036E-3</v>
      </c>
      <c r="L38" s="65">
        <f>IF(K38="","",VLOOKUP(K38,Tabliza!$M$3:$N$153,2))</f>
        <v>67</v>
      </c>
      <c r="M38" s="77">
        <f t="shared" si="3"/>
        <v>317</v>
      </c>
      <c r="N38" s="78">
        <f t="shared" si="1"/>
        <v>4</v>
      </c>
      <c r="O38" s="8"/>
      <c r="P38" s="9"/>
      <c r="Q38" s="10"/>
      <c r="S38" s="192"/>
    </row>
    <row r="39" spans="1:19" ht="13.5" customHeight="1" thickBot="1" x14ac:dyDescent="0.35">
      <c r="A39" s="147" t="s">
        <v>62</v>
      </c>
      <c r="B39" s="14">
        <v>2005</v>
      </c>
      <c r="C39" s="13">
        <v>135</v>
      </c>
      <c r="D39" s="12">
        <f t="shared" si="2"/>
        <v>55</v>
      </c>
      <c r="E39" s="61">
        <v>8.6</v>
      </c>
      <c r="F39" s="62">
        <f>IF(E39="","",VLOOKUP(E39,Tabliza!$K$3:$N$153,4))</f>
        <v>138</v>
      </c>
      <c r="G39" s="54">
        <v>440</v>
      </c>
      <c r="H39" s="66">
        <f>IF(G39="","",VLOOKUP(G39,Tabliza!$O$3:$Q$153,3))</f>
        <v>69</v>
      </c>
      <c r="I39" s="61">
        <v>40</v>
      </c>
      <c r="J39" s="62">
        <f>IF(I39="","",VLOOKUP(I39,Tabliza!$P$3:$Q$153,2))</f>
        <v>84</v>
      </c>
      <c r="K39" s="72">
        <v>1.4189814814814814E-3</v>
      </c>
      <c r="L39" s="66">
        <f>IF(K39="","",VLOOKUP(K39,Tabliza!$M$3:$N$153,2))</f>
        <v>111</v>
      </c>
      <c r="M39" s="79">
        <f t="shared" si="3"/>
        <v>402</v>
      </c>
      <c r="N39" s="81">
        <f t="shared" si="1"/>
        <v>1</v>
      </c>
      <c r="O39" s="75">
        <f>IF(SUM(M35:M39)=0,"",SUM(M35:M39))</f>
        <v>1607</v>
      </c>
      <c r="P39" s="15">
        <f>IF(O39="","",O39-MIN(M35:M39))</f>
        <v>1348</v>
      </c>
      <c r="Q39" s="16">
        <f>IF(P39="","",RANK(P39,$P$10:$P$39,0))</f>
        <v>1</v>
      </c>
      <c r="S39" s="192"/>
    </row>
    <row r="40" spans="1:19" ht="13.5" customHeight="1" x14ac:dyDescent="0.3">
      <c r="A40" s="26"/>
      <c r="B40" s="154"/>
      <c r="C40" s="192"/>
      <c r="D40" s="28"/>
      <c r="E40" s="29"/>
      <c r="F40" s="30"/>
      <c r="G40" s="27"/>
      <c r="H40" s="30"/>
      <c r="I40" s="31"/>
      <c r="J40" s="30"/>
      <c r="K40" s="34"/>
      <c r="L40" s="30"/>
      <c r="M40" s="30"/>
      <c r="N40" s="8"/>
      <c r="O40" s="8"/>
      <c r="P40" s="32"/>
      <c r="Q40" s="33"/>
    </row>
    <row r="41" spans="1:19" x14ac:dyDescent="0.3">
      <c r="A41" s="37" t="s">
        <v>41</v>
      </c>
      <c r="B41" s="189" t="s">
        <v>42</v>
      </c>
      <c r="C41" s="39"/>
      <c r="D41" s="38"/>
      <c r="E41" s="40"/>
      <c r="F41" s="41"/>
      <c r="G41" s="41"/>
      <c r="H41" s="41"/>
      <c r="I41" s="357" t="s">
        <v>43</v>
      </c>
      <c r="J41" s="357"/>
      <c r="K41" s="357"/>
      <c r="L41" s="170" t="s">
        <v>44</v>
      </c>
      <c r="M41" s="42"/>
      <c r="N41" s="42"/>
    </row>
    <row r="42" spans="1:19" x14ac:dyDescent="0.3"/>
    <row r="43" spans="1:19" x14ac:dyDescent="0.3"/>
    <row r="44" spans="1:19" x14ac:dyDescent="0.3"/>
    <row r="45" spans="1:19" x14ac:dyDescent="0.3"/>
  </sheetData>
  <sheetProtection password="DA94" sheet="1" objects="1" scenarios="1" selectLockedCells="1" selectUnlockedCells="1"/>
  <mergeCells count="9">
    <mergeCell ref="A7:Q7"/>
    <mergeCell ref="X12:AK12"/>
    <mergeCell ref="I41:K41"/>
    <mergeCell ref="A3:Q3"/>
    <mergeCell ref="B1:O1"/>
    <mergeCell ref="A2:O2"/>
    <mergeCell ref="A4:Q4"/>
    <mergeCell ref="A5:Q5"/>
    <mergeCell ref="A6:Q6"/>
  </mergeCells>
  <conditionalFormatting sqref="N10:N39">
    <cfRule type="cellIs" dxfId="23" priority="1" stopIfTrue="1" operator="lessThan">
      <formula>3.5</formula>
    </cfRule>
    <cfRule type="cellIs" dxfId="22" priority="3" stopIfTrue="1" operator="lessThan">
      <formula>3.5</formula>
    </cfRule>
    <cfRule type="cellIs" dxfId="21" priority="4" stopIfTrue="1" operator="lessThan">
      <formula>3.5</formula>
    </cfRule>
    <cfRule type="cellIs" dxfId="20" priority="5" stopIfTrue="1" operator="lessThan">
      <formula>4</formula>
    </cfRule>
  </conditionalFormatting>
  <conditionalFormatting sqref="N11">
    <cfRule type="cellIs" dxfId="19" priority="2" stopIfTrue="1" operator="lessThan">
      <formula>1</formula>
    </cfRule>
  </conditionalFormatting>
  <pageMargins left="0" right="0" top="0" bottom="0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AO45"/>
  <sheetViews>
    <sheetView workbookViewId="0">
      <selection activeCell="A4" sqref="A4:Q4"/>
    </sheetView>
  </sheetViews>
  <sheetFormatPr defaultColWidth="0" defaultRowHeight="15.05" zeroHeight="1" x14ac:dyDescent="0.3"/>
  <cols>
    <col min="1" max="1" width="23.6640625" style="172" customWidth="1"/>
    <col min="2" max="2" width="10.44140625" style="172" bestFit="1" customWidth="1"/>
    <col min="3" max="3" width="6.6640625" style="172" customWidth="1"/>
    <col min="4" max="4" width="5.6640625" style="172" customWidth="1"/>
    <col min="5" max="5" width="6.109375" style="172" customWidth="1"/>
    <col min="6" max="6" width="5.6640625" style="172" bestFit="1" customWidth="1"/>
    <col min="7" max="7" width="7.44140625" style="172" bestFit="1" customWidth="1"/>
    <col min="8" max="8" width="5.6640625" style="172" bestFit="1" customWidth="1"/>
    <col min="9" max="9" width="9.109375" style="172" customWidth="1"/>
    <col min="10" max="10" width="5.6640625" style="172" bestFit="1" customWidth="1"/>
    <col min="11" max="11" width="7.6640625" style="312" customWidth="1"/>
    <col min="12" max="12" width="5.6640625" style="172" bestFit="1" customWidth="1"/>
    <col min="13" max="13" width="6.33203125" style="172" bestFit="1" customWidth="1"/>
    <col min="14" max="14" width="6.5546875" style="172" customWidth="1"/>
    <col min="15" max="15" width="10.33203125" style="172" customWidth="1"/>
    <col min="16" max="16" width="8.6640625" style="172" customWidth="1"/>
    <col min="17" max="17" width="6.6640625" style="172" customWidth="1"/>
    <col min="18" max="18" width="9.109375" style="44" customWidth="1"/>
    <col min="19" max="19" width="8.44140625" style="172" hidden="1" customWidth="1"/>
    <col min="20" max="41" width="0" style="172" hidden="1" customWidth="1"/>
    <col min="42" max="16384" width="8.88671875" style="172" hidden="1"/>
  </cols>
  <sheetData>
    <row r="1" spans="1:39" ht="13.5" customHeight="1" x14ac:dyDescent="0.3">
      <c r="A1" s="358" t="s">
        <v>40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</row>
    <row r="2" spans="1:39" ht="13.5" customHeight="1" x14ac:dyDescent="0.3">
      <c r="A2" s="361" t="s">
        <v>39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39" ht="13.5" customHeight="1" x14ac:dyDescent="0.3">
      <c r="A3" s="358" t="s">
        <v>80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</row>
    <row r="4" spans="1:39" ht="13.5" customHeight="1" x14ac:dyDescent="0.3">
      <c r="A4" s="359" t="s">
        <v>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</row>
    <row r="5" spans="1:39" ht="13.5" customHeight="1" x14ac:dyDescent="0.3">
      <c r="A5" s="360" t="s">
        <v>78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</row>
    <row r="6" spans="1:39" ht="13.5" customHeight="1" x14ac:dyDescent="0.3">
      <c r="A6" s="356" t="s">
        <v>224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</row>
    <row r="7" spans="1:39" ht="13.5" customHeight="1" thickBot="1" x14ac:dyDescent="0.35">
      <c r="A7" s="355" t="s">
        <v>225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</row>
    <row r="8" spans="1:39" ht="13.5" customHeight="1" thickBot="1" x14ac:dyDescent="0.3"/>
    <row r="9" spans="1:39" ht="26.95" thickBot="1" x14ac:dyDescent="0.35">
      <c r="A9" s="1" t="s">
        <v>14</v>
      </c>
      <c r="B9" s="2" t="s">
        <v>15</v>
      </c>
      <c r="C9" s="2" t="s">
        <v>16</v>
      </c>
      <c r="D9" s="3" t="s">
        <v>17</v>
      </c>
      <c r="E9" s="56" t="s">
        <v>3</v>
      </c>
      <c r="F9" s="57" t="s">
        <v>18</v>
      </c>
      <c r="G9" s="43" t="s">
        <v>19</v>
      </c>
      <c r="H9" s="3" t="s">
        <v>20</v>
      </c>
      <c r="I9" s="73" t="s">
        <v>45</v>
      </c>
      <c r="J9" s="57" t="s">
        <v>20</v>
      </c>
      <c r="K9" s="69" t="s">
        <v>21</v>
      </c>
      <c r="L9" s="3" t="s">
        <v>20</v>
      </c>
      <c r="M9" s="1" t="s">
        <v>22</v>
      </c>
      <c r="N9" s="57" t="s">
        <v>23</v>
      </c>
      <c r="O9" s="74" t="s">
        <v>24</v>
      </c>
      <c r="P9" s="4" t="s">
        <v>25</v>
      </c>
      <c r="Q9" s="193" t="s">
        <v>26</v>
      </c>
    </row>
    <row r="10" spans="1:39" ht="13.5" customHeight="1" x14ac:dyDescent="0.3">
      <c r="A10" s="146" t="s">
        <v>46</v>
      </c>
      <c r="B10" s="5">
        <v>2003</v>
      </c>
      <c r="C10" s="6">
        <v>117</v>
      </c>
      <c r="D10" s="6">
        <v>6</v>
      </c>
      <c r="E10" s="58">
        <v>9.6999999999999993</v>
      </c>
      <c r="F10" s="59">
        <f>IF(E10="","",VLOOKUP(E10,Tabliza!$K$3:$N$153,4))</f>
        <v>105</v>
      </c>
      <c r="G10" s="53">
        <v>313</v>
      </c>
      <c r="H10" s="65">
        <f>IF(G10="","",VLOOKUP(G10,Tabliza!$O$3:$Q$153,3))</f>
        <v>26</v>
      </c>
      <c r="I10" s="58">
        <v>20</v>
      </c>
      <c r="J10" s="59">
        <f>IF(I10="","",VLOOKUP(I10,Tabliza!$P$3:$Q$153,2))</f>
        <v>34</v>
      </c>
      <c r="K10" s="70">
        <v>1.5057870370370373E-3</v>
      </c>
      <c r="L10" s="65">
        <f>IF(K10="","",VLOOKUP(K10,Tabliza!$M$3:$N$153,2))</f>
        <v>96</v>
      </c>
      <c r="M10" s="77">
        <f>SUM(F10,H10,J10,L10)</f>
        <v>261</v>
      </c>
      <c r="N10" s="78">
        <f>IF(M10=0,"",RANK(M10,$M$10:$M$39,0))</f>
        <v>24</v>
      </c>
      <c r="O10" s="8"/>
      <c r="P10" s="9"/>
      <c r="Q10" s="10"/>
    </row>
    <row r="11" spans="1:39" ht="13.5" customHeight="1" x14ac:dyDescent="0.3">
      <c r="A11" s="146" t="s">
        <v>27</v>
      </c>
      <c r="B11" s="5">
        <v>2003</v>
      </c>
      <c r="C11" s="11">
        <v>117</v>
      </c>
      <c r="D11" s="11">
        <f>D10+1</f>
        <v>7</v>
      </c>
      <c r="E11" s="60">
        <v>9.1999999999999993</v>
      </c>
      <c r="F11" s="59">
        <f>IF(E11="","",VLOOKUP(E11,Tabliza!$K$3:$N$153,4))</f>
        <v>120</v>
      </c>
      <c r="G11" s="53">
        <v>348</v>
      </c>
      <c r="H11" s="65">
        <f>IF(G11="","",VLOOKUP(G11,Tabliza!$O$3:$Q$153,3))</f>
        <v>34</v>
      </c>
      <c r="I11" s="60">
        <v>22</v>
      </c>
      <c r="J11" s="59">
        <f>IF(I11="","",VLOOKUP(I11,Tabliza!$P$3:$Q$153,2))</f>
        <v>39</v>
      </c>
      <c r="K11" s="71">
        <v>1.486111111111111E-3</v>
      </c>
      <c r="L11" s="65">
        <f>IF(K11="","",VLOOKUP(K11,Tabliza!$M$3:$N$153,2))</f>
        <v>99</v>
      </c>
      <c r="M11" s="77">
        <f t="shared" ref="M11:M28" si="0">SUM(F11,H11,J11,L11)</f>
        <v>292</v>
      </c>
      <c r="N11" s="78">
        <f t="shared" ref="N11:N39" si="1">IF(M11=0,"",RANK(M11,$M$10:$M$39,0))</f>
        <v>17</v>
      </c>
      <c r="O11" s="8"/>
      <c r="P11" s="9"/>
      <c r="Q11" s="10"/>
    </row>
    <row r="12" spans="1:39" ht="13.5" customHeight="1" x14ac:dyDescent="0.3">
      <c r="A12" s="146" t="s">
        <v>28</v>
      </c>
      <c r="B12" s="5">
        <v>2003</v>
      </c>
      <c r="C12" s="11">
        <v>117</v>
      </c>
      <c r="D12" s="11">
        <f t="shared" ref="D12:D39" si="2">D11+1</f>
        <v>8</v>
      </c>
      <c r="E12" s="60">
        <v>10.1</v>
      </c>
      <c r="F12" s="59">
        <f>IF(E12="","",VLOOKUP(E12,Tabliza!$K$3:$N$153,4))</f>
        <v>93</v>
      </c>
      <c r="G12" s="53">
        <v>334</v>
      </c>
      <c r="H12" s="65">
        <f>IF(G12="","",VLOOKUP(G12,Tabliza!$O$3:$Q$153,3))</f>
        <v>31</v>
      </c>
      <c r="I12" s="60">
        <v>19</v>
      </c>
      <c r="J12" s="59">
        <f>IF(I12="","",VLOOKUP(I12,Tabliza!$P$3:$Q$153,2))</f>
        <v>32</v>
      </c>
      <c r="K12" s="71">
        <v>2.1562499999999997E-3</v>
      </c>
      <c r="L12" s="65">
        <f>IF(K12="","",VLOOKUP(K12,Tabliza!$M$3:$N$153,2))</f>
        <v>1</v>
      </c>
      <c r="M12" s="77">
        <f t="shared" si="0"/>
        <v>157</v>
      </c>
      <c r="N12" s="78">
        <f t="shared" si="1"/>
        <v>30</v>
      </c>
      <c r="O12" s="8"/>
      <c r="P12" s="9"/>
      <c r="Q12" s="10"/>
      <c r="W12" s="35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"/>
      <c r="AM12" s="35"/>
    </row>
    <row r="13" spans="1:39" ht="13.5" customHeight="1" x14ac:dyDescent="0.3">
      <c r="A13" s="146" t="s">
        <v>29</v>
      </c>
      <c r="B13" s="5">
        <v>2003</v>
      </c>
      <c r="C13" s="11">
        <v>117</v>
      </c>
      <c r="D13" s="11">
        <f t="shared" si="2"/>
        <v>9</v>
      </c>
      <c r="E13" s="60">
        <v>8.9</v>
      </c>
      <c r="F13" s="59">
        <f>IF(E13="","",VLOOKUP(E13,Tabliza!$K$3:$N$153,4))</f>
        <v>129</v>
      </c>
      <c r="G13" s="53">
        <v>365</v>
      </c>
      <c r="H13" s="65">
        <f>IF(G13="","",VLOOKUP(G13,Tabliza!$O$3:$Q$153,3))</f>
        <v>39</v>
      </c>
      <c r="I13" s="60">
        <v>18</v>
      </c>
      <c r="J13" s="59">
        <f>IF(I13="","",VLOOKUP(I13,Tabliza!$P$3:$Q$153,2))</f>
        <v>29</v>
      </c>
      <c r="K13" s="71">
        <v>2.0752314814814813E-3</v>
      </c>
      <c r="L13" s="65">
        <f>IF(K13="","",VLOOKUP(K13,Tabliza!$M$3:$N$153,2))</f>
        <v>3</v>
      </c>
      <c r="M13" s="77">
        <f t="shared" si="0"/>
        <v>200</v>
      </c>
      <c r="N13" s="78">
        <f t="shared" si="1"/>
        <v>29</v>
      </c>
      <c r="O13" s="8"/>
      <c r="P13" s="9"/>
      <c r="Q13" s="10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35"/>
      <c r="AM13" s="35"/>
    </row>
    <row r="14" spans="1:39" ht="13.5" customHeight="1" thickBot="1" x14ac:dyDescent="0.35">
      <c r="A14" s="147" t="s">
        <v>157</v>
      </c>
      <c r="B14" s="155">
        <v>2003</v>
      </c>
      <c r="C14" s="12">
        <v>117</v>
      </c>
      <c r="D14" s="12">
        <f t="shared" si="2"/>
        <v>10</v>
      </c>
      <c r="E14" s="61">
        <v>9.1</v>
      </c>
      <c r="F14" s="62">
        <f>IF(E14="","",VLOOKUP(E14,Tabliza!$K$3:$N$153,4))</f>
        <v>123</v>
      </c>
      <c r="G14" s="54">
        <v>328</v>
      </c>
      <c r="H14" s="66">
        <f>IF(G14="","",VLOOKUP(G14,Tabliza!$O$3:$Q$153,3))</f>
        <v>29</v>
      </c>
      <c r="I14" s="61">
        <v>28</v>
      </c>
      <c r="J14" s="62">
        <f>IF(I14="","",VLOOKUP(I14,Tabliza!$P$3:$Q$153,2))</f>
        <v>54</v>
      </c>
      <c r="K14" s="72">
        <v>1.4664351851851852E-3</v>
      </c>
      <c r="L14" s="66">
        <f>IF(K14="","",VLOOKUP(K14,Tabliza!$M$3:$N$153,2))</f>
        <v>103</v>
      </c>
      <c r="M14" s="79">
        <f t="shared" si="0"/>
        <v>309</v>
      </c>
      <c r="N14" s="80">
        <f t="shared" si="1"/>
        <v>13</v>
      </c>
      <c r="O14" s="75">
        <f>IF(SUM(M10:M14)=0,"",SUM(M10:M14))</f>
        <v>1219</v>
      </c>
      <c r="P14" s="15">
        <f>IF(O14="","",O14-MIN(M10:M14))</f>
        <v>1062</v>
      </c>
      <c r="Q14" s="16">
        <f>IF(P14="","",RANK(P14,$P$10:$P$39,0))</f>
        <v>5</v>
      </c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36"/>
      <c r="AM14" s="36"/>
    </row>
    <row r="15" spans="1:39" ht="13.5" customHeight="1" x14ac:dyDescent="0.3">
      <c r="A15" s="153" t="s">
        <v>233</v>
      </c>
      <c r="B15" s="7">
        <v>2004</v>
      </c>
      <c r="C15" s="6">
        <v>121</v>
      </c>
      <c r="D15" s="6">
        <v>16</v>
      </c>
      <c r="E15" s="58">
        <v>9</v>
      </c>
      <c r="F15" s="59">
        <f>IF(E15="","",VLOOKUP(E15,Tabliza!$K$3:$N$153,4))</f>
        <v>126</v>
      </c>
      <c r="G15" s="53">
        <v>427</v>
      </c>
      <c r="H15" s="65">
        <f>IF(G15="","",VLOOKUP(G15,Tabliza!$O$3:$Q$153,3))</f>
        <v>63</v>
      </c>
      <c r="I15" s="58">
        <v>25</v>
      </c>
      <c r="J15" s="59">
        <f>IF(I15="","",VLOOKUP(I15,Tabliza!$P$3:$Q$153,2))</f>
        <v>47</v>
      </c>
      <c r="K15" s="70">
        <v>1.4583333333333334E-3</v>
      </c>
      <c r="L15" s="65">
        <f>IF(K15="","",VLOOKUP(K15,Tabliza!$M$3:$N$153,2))</f>
        <v>104</v>
      </c>
      <c r="M15" s="77">
        <f t="shared" si="0"/>
        <v>340</v>
      </c>
      <c r="N15" s="78">
        <f t="shared" si="1"/>
        <v>8</v>
      </c>
      <c r="O15" s="8"/>
      <c r="P15" s="9"/>
      <c r="Q15" s="18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</row>
    <row r="16" spans="1:39" ht="13.5" customHeight="1" x14ac:dyDescent="0.3">
      <c r="A16" s="146" t="s">
        <v>171</v>
      </c>
      <c r="B16" s="157">
        <v>2003</v>
      </c>
      <c r="C16" s="6">
        <v>121</v>
      </c>
      <c r="D16" s="11">
        <f t="shared" si="2"/>
        <v>17</v>
      </c>
      <c r="E16" s="60">
        <v>10</v>
      </c>
      <c r="F16" s="59">
        <f>IF(E16="","",VLOOKUP(E16,Tabliza!$K$3:$N$153,4))</f>
        <v>96</v>
      </c>
      <c r="G16" s="53">
        <v>326</v>
      </c>
      <c r="H16" s="65">
        <f>IF(G16="","",VLOOKUP(G16,Tabliza!$O$3:$Q$153,3))</f>
        <v>29</v>
      </c>
      <c r="I16" s="60">
        <v>20.8</v>
      </c>
      <c r="J16" s="59">
        <f>IF(I16="","",VLOOKUP(I16,Tabliza!$P$3:$Q$153,2))</f>
        <v>36</v>
      </c>
      <c r="K16" s="71">
        <v>1.7835648148148149E-3</v>
      </c>
      <c r="L16" s="65">
        <f>IF(K16="","",VLOOKUP(K16,Tabliza!$M$3:$N$153,2))</f>
        <v>48</v>
      </c>
      <c r="M16" s="77">
        <f t="shared" si="0"/>
        <v>209</v>
      </c>
      <c r="N16" s="78">
        <f t="shared" si="1"/>
        <v>27</v>
      </c>
      <c r="O16" s="8"/>
      <c r="P16" s="9"/>
      <c r="Q16" s="18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</row>
    <row r="17" spans="1:41" ht="13.5" customHeight="1" x14ac:dyDescent="0.3">
      <c r="A17" s="146" t="s">
        <v>214</v>
      </c>
      <c r="B17" s="5">
        <v>2004</v>
      </c>
      <c r="C17" s="6">
        <v>121</v>
      </c>
      <c r="D17" s="11">
        <f t="shared" si="2"/>
        <v>18</v>
      </c>
      <c r="E17" s="60">
        <v>8.9</v>
      </c>
      <c r="F17" s="59">
        <f>IF(E17="","",VLOOKUP(E17,Tabliza!$K$3:$N$153,4))</f>
        <v>129</v>
      </c>
      <c r="G17" s="53">
        <v>380</v>
      </c>
      <c r="H17" s="65">
        <f>IF(G17="","",VLOOKUP(G17,Tabliza!$O$3:$Q$153,3))</f>
        <v>44</v>
      </c>
      <c r="I17" s="60">
        <v>43</v>
      </c>
      <c r="J17" s="59">
        <f>IF(I17="","",VLOOKUP(I17,Tabliza!$P$3:$Q$153,2))</f>
        <v>94</v>
      </c>
      <c r="K17" s="71">
        <v>1.4479166666666666E-3</v>
      </c>
      <c r="L17" s="65">
        <f>IF(K17="","",VLOOKUP(K17,Tabliza!$M$3:$N$153,2))</f>
        <v>106</v>
      </c>
      <c r="M17" s="77">
        <f t="shared" si="0"/>
        <v>373</v>
      </c>
      <c r="N17" s="78">
        <f t="shared" si="1"/>
        <v>3</v>
      </c>
      <c r="O17" s="8"/>
      <c r="P17" s="9"/>
      <c r="Q17" s="18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206"/>
      <c r="AO17" s="206"/>
    </row>
    <row r="18" spans="1:41" ht="13.5" customHeight="1" x14ac:dyDescent="0.3">
      <c r="A18" s="146" t="s">
        <v>172</v>
      </c>
      <c r="B18" s="157">
        <v>2003</v>
      </c>
      <c r="C18" s="6">
        <v>121</v>
      </c>
      <c r="D18" s="11">
        <f t="shared" si="2"/>
        <v>19</v>
      </c>
      <c r="E18" s="58">
        <v>9.6999999999999993</v>
      </c>
      <c r="F18" s="59">
        <f>IF(E18="","",VLOOKUP(E18,Tabliza!$K$3:$N$153,4))</f>
        <v>105</v>
      </c>
      <c r="G18" s="53">
        <v>328</v>
      </c>
      <c r="H18" s="65">
        <f>IF(G18="","",VLOOKUP(G18,Tabliza!$O$3:$Q$153,3))</f>
        <v>29</v>
      </c>
      <c r="I18" s="58">
        <v>21</v>
      </c>
      <c r="J18" s="59">
        <f>IF(I18="","",VLOOKUP(I18,Tabliza!$P$3:$Q$153,2))</f>
        <v>37</v>
      </c>
      <c r="K18" s="70">
        <v>1.5300925925925924E-3</v>
      </c>
      <c r="L18" s="65">
        <f>IF(K18="","",VLOOKUP(K18,Tabliza!$M$3:$N$153,2))</f>
        <v>92</v>
      </c>
      <c r="M18" s="77">
        <f t="shared" si="0"/>
        <v>263</v>
      </c>
      <c r="N18" s="78">
        <f t="shared" si="1"/>
        <v>22</v>
      </c>
      <c r="O18" s="8"/>
      <c r="P18" s="9"/>
      <c r="Q18" s="18"/>
      <c r="S18" s="140"/>
      <c r="T18" s="27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206"/>
      <c r="AO18" s="206"/>
    </row>
    <row r="19" spans="1:41" ht="13.5" customHeight="1" thickBot="1" x14ac:dyDescent="0.35">
      <c r="A19" s="147" t="s">
        <v>30</v>
      </c>
      <c r="B19" s="14">
        <v>2003</v>
      </c>
      <c r="C19" s="12">
        <v>121</v>
      </c>
      <c r="D19" s="12">
        <f t="shared" si="2"/>
        <v>20</v>
      </c>
      <c r="E19" s="61">
        <v>9.6</v>
      </c>
      <c r="F19" s="62">
        <f>IF(E19="","",VLOOKUP(E19,Tabliza!$K$3:$N$153,4))</f>
        <v>108</v>
      </c>
      <c r="G19" s="54">
        <v>342</v>
      </c>
      <c r="H19" s="66">
        <f>IF(G19="","",VLOOKUP(G19,Tabliza!$O$3:$Q$153,3))</f>
        <v>33</v>
      </c>
      <c r="I19" s="61">
        <v>25</v>
      </c>
      <c r="J19" s="62">
        <f>IF(I19="","",VLOOKUP(I19,Tabliza!$P$3:$Q$153,2))</f>
        <v>47</v>
      </c>
      <c r="K19" s="72">
        <v>1.4618055555555556E-3</v>
      </c>
      <c r="L19" s="66">
        <f>IF(K19="","",VLOOKUP(K19,Tabliza!$M$3:$N$153,2))</f>
        <v>103</v>
      </c>
      <c r="M19" s="79">
        <f t="shared" si="0"/>
        <v>291</v>
      </c>
      <c r="N19" s="80">
        <f t="shared" si="1"/>
        <v>18</v>
      </c>
      <c r="O19" s="75">
        <f>IF(SUM(M15:M19)=0,"",SUM(M15:M19))</f>
        <v>1476</v>
      </c>
      <c r="P19" s="15">
        <f>IF(O19="","",O19-MIN(M15:M19))</f>
        <v>1267</v>
      </c>
      <c r="Q19" s="16">
        <f>IF(P19="","",RANK(P19,$P$10:$P$39,0))</f>
        <v>3</v>
      </c>
      <c r="S19" s="206"/>
      <c r="T19" s="206"/>
    </row>
    <row r="20" spans="1:41" ht="13.5" customHeight="1" x14ac:dyDescent="0.3">
      <c r="A20" s="159" t="s">
        <v>31</v>
      </c>
      <c r="B20" s="19">
        <v>2003</v>
      </c>
      <c r="C20" s="20">
        <v>125</v>
      </c>
      <c r="D20" s="6">
        <v>26</v>
      </c>
      <c r="E20" s="58">
        <v>8.4</v>
      </c>
      <c r="F20" s="59">
        <f>IF(E20="","",VLOOKUP(E20,Tabliza!$K$3:$N$153,4))</f>
        <v>142</v>
      </c>
      <c r="G20" s="53">
        <v>430</v>
      </c>
      <c r="H20" s="65">
        <f>IF(G20="","",VLOOKUP(G20,Tabliza!$O$3:$Q$153,3))</f>
        <v>64</v>
      </c>
      <c r="I20" s="58">
        <v>17</v>
      </c>
      <c r="J20" s="59">
        <f>IF(I20="","",VLOOKUP(I20,Tabliza!$P$3:$Q$153,2))</f>
        <v>27</v>
      </c>
      <c r="K20" s="70">
        <v>1.4340277777777778E-3</v>
      </c>
      <c r="L20" s="65">
        <f>IF(K20="","",VLOOKUP(K20,Tabliza!$M$3:$N$153,2))</f>
        <v>108</v>
      </c>
      <c r="M20" s="77">
        <f t="shared" si="0"/>
        <v>341</v>
      </c>
      <c r="N20" s="78">
        <f t="shared" si="1"/>
        <v>7</v>
      </c>
      <c r="O20" s="8"/>
      <c r="P20" s="9"/>
      <c r="Q20" s="10"/>
      <c r="S20" s="206"/>
      <c r="T20" s="206"/>
    </row>
    <row r="21" spans="1:41" ht="13.5" customHeight="1" x14ac:dyDescent="0.3">
      <c r="A21" s="158" t="s">
        <v>32</v>
      </c>
      <c r="B21" s="21">
        <v>2003</v>
      </c>
      <c r="C21" s="20">
        <v>125</v>
      </c>
      <c r="D21" s="11">
        <f t="shared" si="2"/>
        <v>27</v>
      </c>
      <c r="E21" s="60">
        <v>8.6</v>
      </c>
      <c r="F21" s="59">
        <f>IF(E21="","",VLOOKUP(E21,Tabliza!$K$3:$N$153,4))</f>
        <v>138</v>
      </c>
      <c r="G21" s="53">
        <v>430</v>
      </c>
      <c r="H21" s="65">
        <f>IF(G21="","",VLOOKUP(G21,Tabliza!$O$3:$Q$153,3))</f>
        <v>64</v>
      </c>
      <c r="I21" s="60">
        <v>24</v>
      </c>
      <c r="J21" s="59">
        <f>IF(I21="","",VLOOKUP(I21,Tabliza!$P$3:$Q$153,2))</f>
        <v>44</v>
      </c>
      <c r="K21" s="71">
        <v>1.3611111111111109E-3</v>
      </c>
      <c r="L21" s="65">
        <f>IF(K21="","",VLOOKUP(K21,Tabliza!$M$3:$N$153,2))</f>
        <v>121</v>
      </c>
      <c r="M21" s="77">
        <f t="shared" si="0"/>
        <v>367</v>
      </c>
      <c r="N21" s="78">
        <f t="shared" si="1"/>
        <v>4</v>
      </c>
      <c r="O21" s="8"/>
      <c r="P21" s="9"/>
      <c r="Q21" s="10"/>
      <c r="S21" s="206"/>
      <c r="T21" s="206"/>
    </row>
    <row r="22" spans="1:41" ht="13.5" customHeight="1" x14ac:dyDescent="0.3">
      <c r="A22" s="158" t="s">
        <v>215</v>
      </c>
      <c r="B22" s="21">
        <v>2004</v>
      </c>
      <c r="C22" s="20">
        <v>125</v>
      </c>
      <c r="D22" s="11">
        <f t="shared" si="2"/>
        <v>28</v>
      </c>
      <c r="E22" s="60">
        <v>9.6999999999999993</v>
      </c>
      <c r="F22" s="59">
        <f>IF(E22="","",VLOOKUP(E22,Tabliza!$K$3:$N$153,4))</f>
        <v>105</v>
      </c>
      <c r="G22" s="53">
        <v>375</v>
      </c>
      <c r="H22" s="65">
        <f>IF(G22="","",VLOOKUP(G22,Tabliza!$O$3:$Q$153,3))</f>
        <v>43</v>
      </c>
      <c r="I22" s="60">
        <v>31</v>
      </c>
      <c r="J22" s="59">
        <f>IF(I22="","",VLOOKUP(I22,Tabliza!$P$3:$Q$153,2))</f>
        <v>62</v>
      </c>
      <c r="K22" s="71">
        <v>1.5937499999999999E-3</v>
      </c>
      <c r="L22" s="65">
        <f>IF(K22="","",VLOOKUP(K22,Tabliza!$M$3:$N$153,2))</f>
        <v>81</v>
      </c>
      <c r="M22" s="77">
        <f t="shared" si="0"/>
        <v>291</v>
      </c>
      <c r="N22" s="78">
        <f t="shared" si="1"/>
        <v>18</v>
      </c>
      <c r="O22" s="8"/>
      <c r="P22" s="9"/>
      <c r="Q22" s="10"/>
      <c r="S22" s="206"/>
      <c r="T22" s="206"/>
    </row>
    <row r="23" spans="1:41" ht="13.5" customHeight="1" x14ac:dyDescent="0.3">
      <c r="A23" s="163" t="s">
        <v>178</v>
      </c>
      <c r="B23" s="136">
        <v>2004</v>
      </c>
      <c r="C23" s="20">
        <v>125</v>
      </c>
      <c r="D23" s="11">
        <f t="shared" si="2"/>
        <v>29</v>
      </c>
      <c r="E23" s="60">
        <v>8.8000000000000007</v>
      </c>
      <c r="F23" s="59">
        <f>IF(E23="","",VLOOKUP(E23,Tabliza!$K$3:$N$153,4))</f>
        <v>132</v>
      </c>
      <c r="G23" s="53">
        <v>443</v>
      </c>
      <c r="H23" s="65">
        <f>IF(G23="","",VLOOKUP(G23,Tabliza!$O$3:$Q$153,3))</f>
        <v>71</v>
      </c>
      <c r="I23" s="60">
        <v>35</v>
      </c>
      <c r="J23" s="59">
        <f>IF(I23="","",VLOOKUP(I23,Tabliza!$P$3:$Q$153,2))</f>
        <v>72</v>
      </c>
      <c r="K23" s="71">
        <v>1.3032407407407409E-3</v>
      </c>
      <c r="L23" s="65">
        <f>IF(K23="","",VLOOKUP(K23,Tabliza!$M$3:$N$153,2))</f>
        <v>131</v>
      </c>
      <c r="M23" s="77">
        <f t="shared" si="0"/>
        <v>406</v>
      </c>
      <c r="N23" s="78">
        <f t="shared" si="1"/>
        <v>1</v>
      </c>
      <c r="O23" s="8"/>
      <c r="P23" s="9"/>
      <c r="Q23" s="10"/>
      <c r="S23" s="141"/>
      <c r="T23" s="139"/>
    </row>
    <row r="24" spans="1:41" ht="13.5" customHeight="1" thickBot="1" x14ac:dyDescent="0.35">
      <c r="A24" s="162" t="s">
        <v>52</v>
      </c>
      <c r="B24" s="137">
        <v>2004</v>
      </c>
      <c r="C24" s="24">
        <v>125</v>
      </c>
      <c r="D24" s="12">
        <f t="shared" si="2"/>
        <v>30</v>
      </c>
      <c r="E24" s="61">
        <v>8.6</v>
      </c>
      <c r="F24" s="62">
        <f>IF(E24="","",VLOOKUP(E24,Tabliza!$K$3:$N$153,4))</f>
        <v>138</v>
      </c>
      <c r="G24" s="54">
        <v>440</v>
      </c>
      <c r="H24" s="66">
        <f>IF(G24="","",VLOOKUP(G24,Tabliza!$O$3:$Q$153,3))</f>
        <v>69</v>
      </c>
      <c r="I24" s="61">
        <v>33</v>
      </c>
      <c r="J24" s="62">
        <f>IF(I24="","",VLOOKUP(I24,Tabliza!$P$3:$Q$153,2))</f>
        <v>67</v>
      </c>
      <c r="K24" s="72">
        <v>1.3506944444444445E-3</v>
      </c>
      <c r="L24" s="66">
        <f>IF(K24="","",VLOOKUP(K24,Tabliza!$M$3:$N$153,2))</f>
        <v>123</v>
      </c>
      <c r="M24" s="79">
        <f t="shared" si="0"/>
        <v>397</v>
      </c>
      <c r="N24" s="80">
        <f t="shared" si="1"/>
        <v>2</v>
      </c>
      <c r="O24" s="75">
        <f>IF(SUM(M20:M24)=0,"",SUM(M20:M24))</f>
        <v>1802</v>
      </c>
      <c r="P24" s="15">
        <f>IF(O24="","",O24-MIN(M20:M24))</f>
        <v>1511</v>
      </c>
      <c r="Q24" s="16">
        <f>IF(P24="","",RANK(P24,$P$10:$P$39,0))</f>
        <v>1</v>
      </c>
      <c r="S24" s="206"/>
      <c r="T24" s="206"/>
    </row>
    <row r="25" spans="1:41" ht="13.5" customHeight="1" x14ac:dyDescent="0.3">
      <c r="A25" s="164" t="s">
        <v>54</v>
      </c>
      <c r="B25" s="7">
        <v>2004</v>
      </c>
      <c r="C25" s="20">
        <v>126</v>
      </c>
      <c r="D25" s="6">
        <v>36</v>
      </c>
      <c r="E25" s="58">
        <v>9.4</v>
      </c>
      <c r="F25" s="59">
        <f>IF(E25="","",VLOOKUP(E25,Tabliza!$K$3:$N$153,4))</f>
        <v>114</v>
      </c>
      <c r="G25" s="53">
        <v>364</v>
      </c>
      <c r="H25" s="65">
        <f>IF(G25="","",VLOOKUP(G25,Tabliza!$O$3:$Q$153,3))</f>
        <v>39</v>
      </c>
      <c r="I25" s="58">
        <v>20.8</v>
      </c>
      <c r="J25" s="59">
        <f>IF(I25="","",VLOOKUP(I25,Tabliza!$P$3:$Q$153,2))</f>
        <v>36</v>
      </c>
      <c r="K25" s="70">
        <v>1.6388888888888887E-3</v>
      </c>
      <c r="L25" s="65">
        <f>IF(K25="","",VLOOKUP(K25,Tabliza!$M$3:$N$153,2))</f>
        <v>73</v>
      </c>
      <c r="M25" s="77">
        <f t="shared" si="0"/>
        <v>262</v>
      </c>
      <c r="N25" s="78">
        <f t="shared" si="1"/>
        <v>23</v>
      </c>
      <c r="O25" s="8"/>
      <c r="P25" s="9"/>
      <c r="Q25" s="10"/>
      <c r="S25" s="206"/>
      <c r="T25" s="206"/>
    </row>
    <row r="26" spans="1:41" ht="13.5" customHeight="1" x14ac:dyDescent="0.3">
      <c r="A26" s="164" t="s">
        <v>33</v>
      </c>
      <c r="B26" s="7">
        <v>2003</v>
      </c>
      <c r="C26" s="20">
        <v>126</v>
      </c>
      <c r="D26" s="11">
        <f t="shared" si="2"/>
        <v>37</v>
      </c>
      <c r="E26" s="60">
        <v>9.6999999999999993</v>
      </c>
      <c r="F26" s="59">
        <f>IF(E26="","",VLOOKUP(E26,Tabliza!$K$3:$N$153,4))</f>
        <v>105</v>
      </c>
      <c r="G26" s="53">
        <v>294</v>
      </c>
      <c r="H26" s="65">
        <f>IF(G26="","",VLOOKUP(G26,Tabliza!$O$3:$Q$153,3))</f>
        <v>21</v>
      </c>
      <c r="I26" s="60">
        <v>16</v>
      </c>
      <c r="J26" s="59">
        <f>IF(I26="","",VLOOKUP(I26,Tabliza!$P$3:$Q$153,2))</f>
        <v>24</v>
      </c>
      <c r="K26" s="71">
        <v>1.7280092592592592E-3</v>
      </c>
      <c r="L26" s="65">
        <f>IF(K26="","",VLOOKUP(K26,Tabliza!$M$3:$N$153,2))</f>
        <v>57</v>
      </c>
      <c r="M26" s="77">
        <f t="shared" si="0"/>
        <v>207</v>
      </c>
      <c r="N26" s="78">
        <f t="shared" si="1"/>
        <v>28</v>
      </c>
      <c r="O26" s="76"/>
      <c r="P26" s="25"/>
      <c r="Q26" s="10"/>
      <c r="S26" s="140"/>
      <c r="T26" s="8"/>
    </row>
    <row r="27" spans="1:41" ht="13.5" customHeight="1" x14ac:dyDescent="0.3">
      <c r="A27" s="165" t="s">
        <v>34</v>
      </c>
      <c r="B27" s="5">
        <v>2003</v>
      </c>
      <c r="C27" s="20">
        <v>126</v>
      </c>
      <c r="D27" s="11">
        <f t="shared" si="2"/>
        <v>38</v>
      </c>
      <c r="E27" s="60">
        <v>9.4</v>
      </c>
      <c r="F27" s="59">
        <f>IF(E27="","",VLOOKUP(E27,Tabliza!$K$3:$N$153,4))</f>
        <v>114</v>
      </c>
      <c r="G27" s="53">
        <v>352</v>
      </c>
      <c r="H27" s="65">
        <f>IF(G27="","",VLOOKUP(G27,Tabliza!$O$3:$Q$153,3))</f>
        <v>35</v>
      </c>
      <c r="I27" s="60">
        <v>17</v>
      </c>
      <c r="J27" s="59">
        <f>IF(I27="","",VLOOKUP(I27,Tabliza!$P$3:$Q$153,2))</f>
        <v>27</v>
      </c>
      <c r="K27" s="71">
        <v>1.6469907407407407E-3</v>
      </c>
      <c r="L27" s="65">
        <f>IF(K27="","",VLOOKUP(K27,Tabliza!$M$3:$N$153,2))</f>
        <v>71</v>
      </c>
      <c r="M27" s="77">
        <f t="shared" si="0"/>
        <v>247</v>
      </c>
      <c r="N27" s="78">
        <f t="shared" si="1"/>
        <v>26</v>
      </c>
      <c r="O27" s="8"/>
      <c r="P27" s="9"/>
      <c r="Q27" s="10"/>
      <c r="S27" s="140"/>
      <c r="T27" s="142"/>
    </row>
    <row r="28" spans="1:41" ht="13.5" customHeight="1" x14ac:dyDescent="0.3">
      <c r="A28" s="165" t="s">
        <v>35</v>
      </c>
      <c r="B28" s="134">
        <v>2003</v>
      </c>
      <c r="C28" s="20">
        <v>126</v>
      </c>
      <c r="D28" s="11">
        <f t="shared" si="2"/>
        <v>39</v>
      </c>
      <c r="E28" s="60">
        <v>9.5</v>
      </c>
      <c r="F28" s="59">
        <f>IF(E28="","",VLOOKUP(E28,Tabliza!$K$3:$N$153,4))</f>
        <v>111</v>
      </c>
      <c r="G28" s="53">
        <v>373</v>
      </c>
      <c r="H28" s="65">
        <f>IF(G28="","",VLOOKUP(G28,Tabliza!$O$3:$Q$153,3))</f>
        <v>42</v>
      </c>
      <c r="I28" s="60">
        <v>29</v>
      </c>
      <c r="J28" s="59">
        <f>IF(I28="","",VLOOKUP(I28,Tabliza!$P$3:$Q$153,2))</f>
        <v>57</v>
      </c>
      <c r="K28" s="71">
        <v>1.7245370370370372E-3</v>
      </c>
      <c r="L28" s="65">
        <f>IF(K28="","",VLOOKUP(K28,Tabliza!$M$3:$N$153,2))</f>
        <v>58</v>
      </c>
      <c r="M28" s="77">
        <f t="shared" si="0"/>
        <v>268</v>
      </c>
      <c r="N28" s="78">
        <f t="shared" si="1"/>
        <v>20</v>
      </c>
      <c r="O28" s="8"/>
      <c r="P28" s="9"/>
      <c r="Q28" s="10"/>
      <c r="S28" s="140"/>
      <c r="T28" s="8"/>
    </row>
    <row r="29" spans="1:41" ht="13.5" customHeight="1" thickBot="1" x14ac:dyDescent="0.35">
      <c r="A29" s="166" t="s">
        <v>36</v>
      </c>
      <c r="B29" s="14">
        <v>2003</v>
      </c>
      <c r="C29" s="24">
        <v>126</v>
      </c>
      <c r="D29" s="12">
        <f t="shared" si="2"/>
        <v>40</v>
      </c>
      <c r="E29" s="61">
        <v>9.4</v>
      </c>
      <c r="F29" s="62">
        <f>IF(E29="","",VLOOKUP(E29,Tabliza!$K$3:$N$153,4))</f>
        <v>114</v>
      </c>
      <c r="G29" s="54">
        <v>353</v>
      </c>
      <c r="H29" s="66">
        <f>IF(G29="","",VLOOKUP(G29,Tabliza!$O$3:$Q$153,3))</f>
        <v>36</v>
      </c>
      <c r="I29" s="61">
        <v>22</v>
      </c>
      <c r="J29" s="62">
        <f>IF(I29="","",VLOOKUP(I29,Tabliza!$P$3:$Q$153,2))</f>
        <v>39</v>
      </c>
      <c r="K29" s="72">
        <v>1.710648148148148E-3</v>
      </c>
      <c r="L29" s="66">
        <f>IF(K29="","",VLOOKUP(K29,Tabliza!$M$3:$N$153,2))</f>
        <v>60</v>
      </c>
      <c r="M29" s="79">
        <f>SUM(F29,H29,J29,L29)</f>
        <v>249</v>
      </c>
      <c r="N29" s="80">
        <f t="shared" si="1"/>
        <v>25</v>
      </c>
      <c r="O29" s="75">
        <f>IF(SUM(M25:M29)=0,"",SUM(M25:M29))</f>
        <v>1233</v>
      </c>
      <c r="P29" s="15">
        <f>IF(O29="","",O29-MIN(M25:M29))</f>
        <v>1026</v>
      </c>
      <c r="Q29" s="16">
        <f>IF(P29="","",RANK(P29,$P$10:$P$39,0))</f>
        <v>6</v>
      </c>
    </row>
    <row r="30" spans="1:41" ht="13.5" customHeight="1" x14ac:dyDescent="0.3">
      <c r="A30" s="146" t="s">
        <v>57</v>
      </c>
      <c r="B30" s="5">
        <v>2004</v>
      </c>
      <c r="C30" s="17">
        <v>127</v>
      </c>
      <c r="D30" s="6">
        <v>46</v>
      </c>
      <c r="E30" s="58">
        <v>8.6</v>
      </c>
      <c r="F30" s="59">
        <f>IF(E30="","",VLOOKUP(E30,Tabliza!$K$3:$N$153,4))</f>
        <v>138</v>
      </c>
      <c r="G30" s="53">
        <v>418</v>
      </c>
      <c r="H30" s="65">
        <f>IF(G30="","",VLOOKUP(G30,Tabliza!$O$3:$Q$153,3))</f>
        <v>58</v>
      </c>
      <c r="I30" s="58">
        <v>20.5</v>
      </c>
      <c r="J30" s="59">
        <f>IF(I30="","",VLOOKUP(I30,Tabliza!$P$3:$Q$153,2))</f>
        <v>36</v>
      </c>
      <c r="K30" s="70">
        <v>1.3078703703703705E-3</v>
      </c>
      <c r="L30" s="65">
        <f>IF(K30="","",VLOOKUP(K30,Tabliza!$M$3:$N$153,2))</f>
        <v>130</v>
      </c>
      <c r="M30" s="77">
        <f>SUM(F30,H30,J30,L30)</f>
        <v>362</v>
      </c>
      <c r="N30" s="78">
        <f t="shared" si="1"/>
        <v>5</v>
      </c>
      <c r="O30" s="8"/>
      <c r="P30" s="9"/>
      <c r="Q30" s="10"/>
    </row>
    <row r="31" spans="1:41" ht="13.5" customHeight="1" x14ac:dyDescent="0.3">
      <c r="A31" s="146" t="s">
        <v>212</v>
      </c>
      <c r="B31" s="5">
        <v>2003</v>
      </c>
      <c r="C31" s="17">
        <v>127</v>
      </c>
      <c r="D31" s="11">
        <f t="shared" si="2"/>
        <v>47</v>
      </c>
      <c r="E31" s="60">
        <v>9</v>
      </c>
      <c r="F31" s="59">
        <f>IF(E31="","",VLOOKUP(E31,Tabliza!$K$3:$N$153,4))</f>
        <v>126</v>
      </c>
      <c r="G31" s="53">
        <v>378</v>
      </c>
      <c r="H31" s="65">
        <f>IF(G31="","",VLOOKUP(G31,Tabliza!$O$3:$Q$153,3))</f>
        <v>44</v>
      </c>
      <c r="I31" s="60">
        <v>19.5</v>
      </c>
      <c r="J31" s="59">
        <f>IF(I31="","",VLOOKUP(I31,Tabliza!$P$3:$Q$153,2))</f>
        <v>33</v>
      </c>
      <c r="K31" s="71">
        <v>1.4930555555555556E-3</v>
      </c>
      <c r="L31" s="65">
        <f>IF(K31="","",VLOOKUP(K31,Tabliza!$M$3:$N$153,2))</f>
        <v>98</v>
      </c>
      <c r="M31" s="77">
        <f t="shared" ref="M31:M39" si="3">SUM(F31,H31,J31,L31)</f>
        <v>301</v>
      </c>
      <c r="N31" s="78">
        <f t="shared" si="1"/>
        <v>14</v>
      </c>
      <c r="O31" s="8"/>
      <c r="P31" s="9"/>
      <c r="Q31" s="10"/>
    </row>
    <row r="32" spans="1:41" ht="13.5" customHeight="1" x14ac:dyDescent="0.3">
      <c r="A32" s="146" t="s">
        <v>208</v>
      </c>
      <c r="B32" s="5">
        <v>2004</v>
      </c>
      <c r="C32" s="17">
        <v>127</v>
      </c>
      <c r="D32" s="11">
        <f t="shared" si="2"/>
        <v>48</v>
      </c>
      <c r="E32" s="60">
        <v>8.5</v>
      </c>
      <c r="F32" s="59">
        <f>IF(E32="","",VLOOKUP(E32,Tabliza!$K$3:$N$153,4))</f>
        <v>140</v>
      </c>
      <c r="G32" s="53">
        <v>410</v>
      </c>
      <c r="H32" s="65">
        <f>IF(G32="","",VLOOKUP(G32,Tabliza!$O$3:$Q$153,3))</f>
        <v>54</v>
      </c>
      <c r="I32" s="60">
        <v>29.3</v>
      </c>
      <c r="J32" s="59">
        <f>IF(I32="","",VLOOKUP(I32,Tabliza!$P$3:$Q$153,2))</f>
        <v>58</v>
      </c>
      <c r="K32" s="71">
        <v>1.4398148148148148E-3</v>
      </c>
      <c r="L32" s="65">
        <f>IF(K32="","",VLOOKUP(K32,Tabliza!$M$3:$N$153,2))</f>
        <v>107</v>
      </c>
      <c r="M32" s="77">
        <f t="shared" si="3"/>
        <v>359</v>
      </c>
      <c r="N32" s="78">
        <f t="shared" si="1"/>
        <v>6</v>
      </c>
      <c r="O32" s="8"/>
      <c r="P32" s="9"/>
      <c r="Q32" s="10"/>
    </row>
    <row r="33" spans="1:17" ht="13.5" customHeight="1" x14ac:dyDescent="0.3">
      <c r="A33" s="146" t="s">
        <v>37</v>
      </c>
      <c r="B33" s="5">
        <v>2003</v>
      </c>
      <c r="C33" s="17">
        <v>127</v>
      </c>
      <c r="D33" s="11">
        <f t="shared" si="2"/>
        <v>49</v>
      </c>
      <c r="E33" s="60">
        <v>8.6999999999999993</v>
      </c>
      <c r="F33" s="59">
        <f>IF(E33="","",VLOOKUP(E33,Tabliza!$K$3:$N$153,4))</f>
        <v>135</v>
      </c>
      <c r="G33" s="53">
        <v>385</v>
      </c>
      <c r="H33" s="65">
        <f>IF(G33="","",VLOOKUP(G33,Tabliza!$O$3:$Q$153,3))</f>
        <v>46</v>
      </c>
      <c r="I33" s="60">
        <v>16.3</v>
      </c>
      <c r="J33" s="59">
        <f>IF(I33="","",VLOOKUP(I33,Tabliza!$P$3:$Q$153,2))</f>
        <v>25</v>
      </c>
      <c r="K33" s="71">
        <v>1.4224537037037038E-3</v>
      </c>
      <c r="L33" s="65">
        <f>IF(K33="","",VLOOKUP(K33,Tabliza!$M$3:$N$153,2))</f>
        <v>110</v>
      </c>
      <c r="M33" s="77">
        <f t="shared" si="3"/>
        <v>316</v>
      </c>
      <c r="N33" s="78">
        <f t="shared" si="1"/>
        <v>11</v>
      </c>
      <c r="O33" s="8"/>
      <c r="P33" s="9"/>
      <c r="Q33" s="10"/>
    </row>
    <row r="34" spans="1:17" ht="13.5" customHeight="1" thickBot="1" x14ac:dyDescent="0.35">
      <c r="A34" s="147" t="s">
        <v>209</v>
      </c>
      <c r="B34" s="14">
        <v>2003</v>
      </c>
      <c r="C34" s="13">
        <v>127</v>
      </c>
      <c r="D34" s="12">
        <f t="shared" si="2"/>
        <v>50</v>
      </c>
      <c r="E34" s="61">
        <v>9.1999999999999993</v>
      </c>
      <c r="F34" s="62">
        <f>IF(E34="","",VLOOKUP(E34,Tabliza!$K$3:$N$153,4))</f>
        <v>120</v>
      </c>
      <c r="G34" s="54">
        <v>345</v>
      </c>
      <c r="H34" s="66">
        <f>IF(G34="","",VLOOKUP(G34,Tabliza!$O$3:$Q$153,3))</f>
        <v>34</v>
      </c>
      <c r="I34" s="61">
        <v>29.9</v>
      </c>
      <c r="J34" s="62">
        <f>IF(I34="","",VLOOKUP(I34,Tabliza!$P$3:$Q$153,2))</f>
        <v>59</v>
      </c>
      <c r="K34" s="72">
        <v>1.4979166666666667E-3</v>
      </c>
      <c r="L34" s="66">
        <f>IF(K34="","",VLOOKUP(K34,Tabliza!$M$3:$N$153,2))</f>
        <v>97</v>
      </c>
      <c r="M34" s="79">
        <f t="shared" si="3"/>
        <v>310</v>
      </c>
      <c r="N34" s="80">
        <f t="shared" si="1"/>
        <v>12</v>
      </c>
      <c r="O34" s="75">
        <f>IF(SUM(M30:M34)=0,"",SUM(M30:M34))</f>
        <v>1648</v>
      </c>
      <c r="P34" s="15">
        <f>IF(O34="","",O34-MIN(M30:M34))</f>
        <v>1347</v>
      </c>
      <c r="Q34" s="16">
        <f>IF(P34="","",RANK(P34,$P$10:$P$39,0))</f>
        <v>2</v>
      </c>
    </row>
    <row r="35" spans="1:17" ht="13.5" customHeight="1" x14ac:dyDescent="0.3">
      <c r="A35" s="146" t="s">
        <v>59</v>
      </c>
      <c r="B35" s="5">
        <v>2004</v>
      </c>
      <c r="C35" s="17">
        <v>135</v>
      </c>
      <c r="D35" s="6">
        <v>56</v>
      </c>
      <c r="E35" s="58">
        <v>9.3000000000000007</v>
      </c>
      <c r="F35" s="59">
        <f>IF(E35="","",VLOOKUP(E35,Tabliza!$K$3:$N$153,4))</f>
        <v>117</v>
      </c>
      <c r="G35" s="53">
        <v>365</v>
      </c>
      <c r="H35" s="65">
        <f>IF(G35="","",VLOOKUP(G35,Tabliza!$O$3:$Q$153,3))</f>
        <v>39</v>
      </c>
      <c r="I35" s="58">
        <v>29</v>
      </c>
      <c r="J35" s="59">
        <f>IF(I35="","",VLOOKUP(I35,Tabliza!$P$3:$Q$153,2))</f>
        <v>57</v>
      </c>
      <c r="K35" s="70">
        <v>1.5879629629629629E-3</v>
      </c>
      <c r="L35" s="65">
        <f>IF(K35="","",VLOOKUP(K35,Tabliza!$M$3:$N$153,2))</f>
        <v>82</v>
      </c>
      <c r="M35" s="77">
        <f t="shared" si="3"/>
        <v>295</v>
      </c>
      <c r="N35" s="78">
        <f t="shared" si="1"/>
        <v>16</v>
      </c>
      <c r="O35" s="8"/>
      <c r="P35" s="9"/>
      <c r="Q35" s="10"/>
    </row>
    <row r="36" spans="1:17" ht="13.5" customHeight="1" x14ac:dyDescent="0.3">
      <c r="A36" s="146" t="s">
        <v>60</v>
      </c>
      <c r="B36" s="5">
        <v>2004</v>
      </c>
      <c r="C36" s="17">
        <v>135</v>
      </c>
      <c r="D36" s="11">
        <f t="shared" si="2"/>
        <v>57</v>
      </c>
      <c r="E36" s="60">
        <v>9.1</v>
      </c>
      <c r="F36" s="59">
        <f>IF(E36="","",VLOOKUP(E36,Tabliza!$K$3:$N$153,4))</f>
        <v>123</v>
      </c>
      <c r="G36" s="53">
        <v>373</v>
      </c>
      <c r="H36" s="65">
        <f>IF(G36="","",VLOOKUP(G36,Tabliza!$O$3:$Q$153,3))</f>
        <v>42</v>
      </c>
      <c r="I36" s="60">
        <v>22</v>
      </c>
      <c r="J36" s="59">
        <f>IF(I36="","",VLOOKUP(I36,Tabliza!$P$3:$Q$153,2))</f>
        <v>39</v>
      </c>
      <c r="K36" s="71">
        <v>1.7048611111111112E-3</v>
      </c>
      <c r="L36" s="65">
        <f>IF(K36="","",VLOOKUP(K36,Tabliza!$M$3:$N$153,2))</f>
        <v>61</v>
      </c>
      <c r="M36" s="77">
        <f t="shared" si="3"/>
        <v>265</v>
      </c>
      <c r="N36" s="78">
        <f t="shared" si="1"/>
        <v>21</v>
      </c>
      <c r="O36" s="8"/>
      <c r="P36" s="9"/>
      <c r="Q36" s="10"/>
    </row>
    <row r="37" spans="1:17" ht="13.5" customHeight="1" x14ac:dyDescent="0.3">
      <c r="A37" s="146" t="s">
        <v>38</v>
      </c>
      <c r="B37" s="7">
        <v>2003</v>
      </c>
      <c r="C37" s="17">
        <v>135</v>
      </c>
      <c r="D37" s="11">
        <f t="shared" si="2"/>
        <v>58</v>
      </c>
      <c r="E37" s="60">
        <v>8.4</v>
      </c>
      <c r="F37" s="59">
        <f>IF(E37="","",VLOOKUP(E37,Tabliza!$K$3:$N$153,4))</f>
        <v>142</v>
      </c>
      <c r="G37" s="53">
        <v>370</v>
      </c>
      <c r="H37" s="65">
        <f>IF(G37="","",VLOOKUP(G37,Tabliza!$O$3:$Q$153,3))</f>
        <v>41</v>
      </c>
      <c r="I37" s="60">
        <v>21.5</v>
      </c>
      <c r="J37" s="59">
        <f>IF(I37="","",VLOOKUP(I37,Tabliza!$P$3:$Q$153,2))</f>
        <v>38</v>
      </c>
      <c r="K37" s="71">
        <v>1.4189814814814814E-3</v>
      </c>
      <c r="L37" s="65">
        <f>IF(K37="","",VLOOKUP(K37,Tabliza!$M$3:$N$153,2))</f>
        <v>111</v>
      </c>
      <c r="M37" s="77">
        <f t="shared" si="3"/>
        <v>332</v>
      </c>
      <c r="N37" s="78">
        <f t="shared" si="1"/>
        <v>9</v>
      </c>
      <c r="O37" s="8"/>
      <c r="P37" s="9"/>
      <c r="Q37" s="10"/>
    </row>
    <row r="38" spans="1:17" ht="13.5" customHeight="1" x14ac:dyDescent="0.3">
      <c r="A38" s="146" t="s">
        <v>61</v>
      </c>
      <c r="B38" s="7">
        <v>2004</v>
      </c>
      <c r="C38" s="17">
        <v>135</v>
      </c>
      <c r="D38" s="11">
        <f t="shared" si="2"/>
        <v>59</v>
      </c>
      <c r="E38" s="60">
        <v>9.4</v>
      </c>
      <c r="F38" s="59">
        <f>IF(E38="","",VLOOKUP(E38,Tabliza!$K$3:$N$153,4))</f>
        <v>114</v>
      </c>
      <c r="G38" s="53">
        <v>383</v>
      </c>
      <c r="H38" s="65">
        <f>IF(G38="","",VLOOKUP(G38,Tabliza!$O$3:$Q$153,3))</f>
        <v>45</v>
      </c>
      <c r="I38" s="60">
        <v>35.5</v>
      </c>
      <c r="J38" s="59">
        <f>IF(I38="","",VLOOKUP(I38,Tabliza!$P$3:$Q$153,2))</f>
        <v>73</v>
      </c>
      <c r="K38" s="71">
        <v>1.6585648148148148E-3</v>
      </c>
      <c r="L38" s="65">
        <f>IF(K38="","",VLOOKUP(K38,Tabliza!$M$3:$N$153,2))</f>
        <v>69</v>
      </c>
      <c r="M38" s="77">
        <f t="shared" si="3"/>
        <v>301</v>
      </c>
      <c r="N38" s="78">
        <f t="shared" si="1"/>
        <v>14</v>
      </c>
      <c r="O38" s="8"/>
      <c r="P38" s="9"/>
      <c r="Q38" s="10"/>
    </row>
    <row r="39" spans="1:17" ht="13.5" customHeight="1" thickBot="1" x14ac:dyDescent="0.35">
      <c r="A39" s="147" t="s">
        <v>194</v>
      </c>
      <c r="B39" s="14">
        <v>2003</v>
      </c>
      <c r="C39" s="13">
        <v>135</v>
      </c>
      <c r="D39" s="12">
        <f t="shared" si="2"/>
        <v>60</v>
      </c>
      <c r="E39" s="61">
        <v>9.3000000000000007</v>
      </c>
      <c r="F39" s="62">
        <f>IF(E39="","",VLOOKUP(E39,Tabliza!$K$3:$N$153,4))</f>
        <v>117</v>
      </c>
      <c r="G39" s="54">
        <v>374</v>
      </c>
      <c r="H39" s="66">
        <f>IF(G39="","",VLOOKUP(G39,Tabliza!$O$3:$Q$153,3))</f>
        <v>42</v>
      </c>
      <c r="I39" s="61">
        <v>29</v>
      </c>
      <c r="J39" s="62">
        <f>IF(I39="","",VLOOKUP(I39,Tabliza!$P$3:$Q$153,2))</f>
        <v>57</v>
      </c>
      <c r="K39" s="72">
        <v>1.4097222222222221E-3</v>
      </c>
      <c r="L39" s="66">
        <f>IF(K39="","",VLOOKUP(K39,Tabliza!$M$3:$N$153,2))</f>
        <v>112</v>
      </c>
      <c r="M39" s="79">
        <f t="shared" si="3"/>
        <v>328</v>
      </c>
      <c r="N39" s="81">
        <f t="shared" si="1"/>
        <v>10</v>
      </c>
      <c r="O39" s="75">
        <f>IF(SUM(M35:M39)=0,"",SUM(M35:M39))</f>
        <v>1521</v>
      </c>
      <c r="P39" s="15">
        <f>IF(O39="","",O39-MIN(M35:M39))</f>
        <v>1256</v>
      </c>
      <c r="Q39" s="16">
        <f>IF(P39="","",RANK(P39,$P$10:$P$39,0))</f>
        <v>4</v>
      </c>
    </row>
    <row r="40" spans="1:17" ht="13.5" customHeight="1" x14ac:dyDescent="0.3">
      <c r="A40" s="26"/>
      <c r="B40" s="27"/>
      <c r="C40" s="192"/>
      <c r="D40" s="28"/>
      <c r="E40" s="29"/>
      <c r="F40" s="30"/>
      <c r="G40" s="27"/>
      <c r="H40" s="30"/>
      <c r="I40" s="31"/>
      <c r="J40" s="30"/>
      <c r="K40" s="34"/>
      <c r="L40" s="30"/>
      <c r="M40" s="30"/>
      <c r="N40" s="8"/>
      <c r="O40" s="8"/>
      <c r="P40" s="32"/>
      <c r="Q40" s="33"/>
    </row>
    <row r="41" spans="1:17" x14ac:dyDescent="0.3">
      <c r="A41" s="37" t="s">
        <v>41</v>
      </c>
      <c r="B41" s="362" t="s">
        <v>42</v>
      </c>
      <c r="C41" s="362"/>
      <c r="D41" s="38"/>
      <c r="E41" s="40"/>
      <c r="F41" s="41"/>
      <c r="G41" s="41"/>
      <c r="H41" s="41"/>
      <c r="I41" s="357" t="s">
        <v>43</v>
      </c>
      <c r="J41" s="357"/>
      <c r="K41" s="357"/>
      <c r="L41" s="173" t="s">
        <v>44</v>
      </c>
      <c r="M41" s="173"/>
      <c r="N41" s="42"/>
    </row>
    <row r="42" spans="1:17" x14ac:dyDescent="0.3"/>
    <row r="43" spans="1:17" x14ac:dyDescent="0.3"/>
    <row r="44" spans="1:17" x14ac:dyDescent="0.3"/>
    <row r="45" spans="1:17" x14ac:dyDescent="0.3"/>
  </sheetData>
  <sheetProtection password="DA94" sheet="1" objects="1" scenarios="1" selectLockedCells="1" selectUnlockedCells="1"/>
  <mergeCells count="10">
    <mergeCell ref="A1:Q1"/>
    <mergeCell ref="A2:Q2"/>
    <mergeCell ref="A3:Q3"/>
    <mergeCell ref="A7:Q7"/>
    <mergeCell ref="B41:C41"/>
    <mergeCell ref="X12:AK12"/>
    <mergeCell ref="A4:Q4"/>
    <mergeCell ref="A5:Q5"/>
    <mergeCell ref="A6:Q6"/>
    <mergeCell ref="I41:K41"/>
  </mergeCells>
  <conditionalFormatting sqref="N10:N39">
    <cfRule type="cellIs" dxfId="18" priority="1" stopIfTrue="1" operator="lessThan">
      <formula>3.5</formula>
    </cfRule>
    <cfRule type="cellIs" dxfId="17" priority="3" stopIfTrue="1" operator="lessThan">
      <formula>3.5</formula>
    </cfRule>
    <cfRule type="cellIs" dxfId="16" priority="4" stopIfTrue="1" operator="lessThan">
      <formula>3.5</formula>
    </cfRule>
    <cfRule type="cellIs" dxfId="15" priority="5" stopIfTrue="1" operator="lessThan">
      <formula>4</formula>
    </cfRule>
  </conditionalFormatting>
  <conditionalFormatting sqref="N11">
    <cfRule type="cellIs" dxfId="14" priority="2" stopIfTrue="1" operator="lessThan">
      <formula>1</formula>
    </cfRule>
  </conditionalFormatting>
  <pageMargins left="0" right="0" top="0" bottom="0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1:AO45"/>
  <sheetViews>
    <sheetView workbookViewId="0">
      <selection activeCell="R8" sqref="R8"/>
    </sheetView>
  </sheetViews>
  <sheetFormatPr defaultColWidth="0" defaultRowHeight="15.05" zeroHeight="1" x14ac:dyDescent="0.3"/>
  <cols>
    <col min="1" max="1" width="23.6640625" style="172" customWidth="1"/>
    <col min="2" max="2" width="10.44140625" style="172" bestFit="1" customWidth="1"/>
    <col min="3" max="3" width="6.6640625" style="172" customWidth="1"/>
    <col min="4" max="4" width="5.6640625" style="172" customWidth="1"/>
    <col min="5" max="5" width="6.109375" style="172" customWidth="1"/>
    <col min="6" max="6" width="5.6640625" style="172" bestFit="1" customWidth="1"/>
    <col min="7" max="7" width="7.44140625" style="172" bestFit="1" customWidth="1"/>
    <col min="8" max="8" width="5.6640625" style="172" bestFit="1" customWidth="1"/>
    <col min="9" max="9" width="9.109375" style="172" customWidth="1"/>
    <col min="10" max="10" width="5.6640625" style="172" bestFit="1" customWidth="1"/>
    <col min="11" max="11" width="7.6640625" style="312" customWidth="1"/>
    <col min="12" max="12" width="5.6640625" style="172" bestFit="1" customWidth="1"/>
    <col min="13" max="13" width="6.33203125" style="172" bestFit="1" customWidth="1"/>
    <col min="14" max="14" width="6.5546875" style="172" customWidth="1"/>
    <col min="15" max="15" width="10.33203125" style="172" customWidth="1"/>
    <col min="16" max="16" width="8.6640625" style="172" customWidth="1"/>
    <col min="17" max="17" width="6.6640625" style="172" customWidth="1"/>
    <col min="18" max="18" width="7.6640625" style="44" customWidth="1"/>
    <col min="19" max="41" width="0" style="172" hidden="1" customWidth="1"/>
    <col min="42" max="16384" width="8.88671875" style="172" hidden="1"/>
  </cols>
  <sheetData>
    <row r="1" spans="1:39" ht="13.5" customHeight="1" x14ac:dyDescent="0.3">
      <c r="A1" s="35"/>
      <c r="B1" s="356" t="s">
        <v>40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"/>
      <c r="Q1" s="35"/>
    </row>
    <row r="2" spans="1:39" ht="13.5" customHeight="1" x14ac:dyDescent="0.3">
      <c r="A2" s="356" t="s">
        <v>39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"/>
      <c r="Q2" s="35"/>
    </row>
    <row r="3" spans="1:39" ht="13.5" customHeight="1" x14ac:dyDescent="0.3">
      <c r="A3" s="358" t="s">
        <v>80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</row>
    <row r="4" spans="1:39" ht="13.5" customHeight="1" x14ac:dyDescent="0.3">
      <c r="A4" s="359" t="s">
        <v>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</row>
    <row r="5" spans="1:39" ht="13.5" customHeight="1" x14ac:dyDescent="0.3">
      <c r="A5" s="360" t="s">
        <v>78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</row>
    <row r="6" spans="1:39" ht="13.5" customHeight="1" x14ac:dyDescent="0.3">
      <c r="A6" s="356" t="s">
        <v>230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</row>
    <row r="7" spans="1:39" ht="13.5" customHeight="1" x14ac:dyDescent="0.3">
      <c r="A7" s="355" t="s">
        <v>231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</row>
    <row r="8" spans="1:39" ht="13.5" customHeight="1" thickBot="1" x14ac:dyDescent="0.3"/>
    <row r="9" spans="1:39" ht="26.95" thickBot="1" x14ac:dyDescent="0.35">
      <c r="A9" s="1" t="s">
        <v>14</v>
      </c>
      <c r="B9" s="2" t="s">
        <v>15</v>
      </c>
      <c r="C9" s="2" t="s">
        <v>16</v>
      </c>
      <c r="D9" s="3" t="s">
        <v>17</v>
      </c>
      <c r="E9" s="56" t="s">
        <v>3</v>
      </c>
      <c r="F9" s="57" t="s">
        <v>18</v>
      </c>
      <c r="G9" s="43" t="s">
        <v>19</v>
      </c>
      <c r="H9" s="3" t="s">
        <v>20</v>
      </c>
      <c r="I9" s="73" t="s">
        <v>45</v>
      </c>
      <c r="J9" s="57" t="s">
        <v>20</v>
      </c>
      <c r="K9" s="69" t="s">
        <v>5</v>
      </c>
      <c r="L9" s="3" t="s">
        <v>20</v>
      </c>
      <c r="M9" s="1" t="s">
        <v>22</v>
      </c>
      <c r="N9" s="57" t="s">
        <v>23</v>
      </c>
      <c r="O9" s="74" t="s">
        <v>24</v>
      </c>
      <c r="P9" s="4" t="s">
        <v>25</v>
      </c>
      <c r="Q9" s="193" t="s">
        <v>26</v>
      </c>
    </row>
    <row r="10" spans="1:39" ht="13.5" customHeight="1" x14ac:dyDescent="0.3">
      <c r="A10" s="148" t="s">
        <v>152</v>
      </c>
      <c r="B10" s="46">
        <v>2006</v>
      </c>
      <c r="C10" s="17">
        <v>117</v>
      </c>
      <c r="D10" s="6">
        <v>1</v>
      </c>
      <c r="E10" s="58">
        <v>9.1999999999999993</v>
      </c>
      <c r="F10" s="59">
        <f>IF(E10="","",VLOOKUP(E10,Tabliza!$B$3:$E$153,4))</f>
        <v>87</v>
      </c>
      <c r="G10" s="53">
        <v>360</v>
      </c>
      <c r="H10" s="65">
        <f>IF(G10="","",VLOOKUP(G10,Tabliza!$F$3:$H$153,3))</f>
        <v>27</v>
      </c>
      <c r="I10" s="58">
        <v>27</v>
      </c>
      <c r="J10" s="59">
        <f>IF(I10="","",VLOOKUP(I10,Tabliza!$G$3:$H$153,2))</f>
        <v>33</v>
      </c>
      <c r="K10" s="70">
        <v>2.1874999999999998E-3</v>
      </c>
      <c r="L10" s="65">
        <f>IF(K10="","",VLOOKUP(K10,Tabliza!$D$3:$E$153,2))</f>
        <v>65</v>
      </c>
      <c r="M10" s="77">
        <f>SUM(F10,H10,J10,L10)</f>
        <v>212</v>
      </c>
      <c r="N10" s="78">
        <f>IF(M10=0,"",RANK(M10,$M$10:$M$39,0))</f>
        <v>22</v>
      </c>
      <c r="O10" s="8"/>
      <c r="P10" s="9"/>
      <c r="Q10" s="10"/>
    </row>
    <row r="11" spans="1:39" ht="13.5" customHeight="1" x14ac:dyDescent="0.3">
      <c r="A11" s="148" t="s">
        <v>153</v>
      </c>
      <c r="B11" s="46">
        <v>2006</v>
      </c>
      <c r="C11" s="191">
        <v>117</v>
      </c>
      <c r="D11" s="11">
        <f>D10+1</f>
        <v>2</v>
      </c>
      <c r="E11" s="60">
        <v>10.199999999999999</v>
      </c>
      <c r="F11" s="59">
        <f>IF(E11="","",VLOOKUP(E11,Tabliza!$B$3:$E$153,4))</f>
        <v>57</v>
      </c>
      <c r="G11" s="53">
        <v>298</v>
      </c>
      <c r="H11" s="65">
        <f>IF(G11="","",VLOOKUP(G11,Tabliza!$F$3:$H$153,3))</f>
        <v>14</v>
      </c>
      <c r="I11" s="60">
        <v>31.5</v>
      </c>
      <c r="J11" s="59">
        <f>IF(I11="","",VLOOKUP(I11,Tabliza!$G$3:$H$153,2))</f>
        <v>42</v>
      </c>
      <c r="K11" s="71">
        <v>2.2615740740740743E-3</v>
      </c>
      <c r="L11" s="65">
        <f>IF(K11="","",VLOOKUP(K11,Tabliza!$D$3:$E$153,2))</f>
        <v>57</v>
      </c>
      <c r="M11" s="77">
        <f t="shared" ref="M11:M28" si="0">SUM(F11,H11,J11,L11)</f>
        <v>170</v>
      </c>
      <c r="N11" s="78">
        <f t="shared" ref="N11:N39" si="1">IF(M11=0,"",RANK(M11,$M$10:$M$39,0))</f>
        <v>29</v>
      </c>
      <c r="O11" s="8"/>
      <c r="P11" s="9"/>
      <c r="Q11" s="10"/>
    </row>
    <row r="12" spans="1:39" ht="13.5" customHeight="1" x14ac:dyDescent="0.3">
      <c r="A12" s="148" t="s">
        <v>154</v>
      </c>
      <c r="B12" s="46">
        <v>2005</v>
      </c>
      <c r="C12" s="191">
        <v>117</v>
      </c>
      <c r="D12" s="11">
        <f t="shared" ref="D12:D39" si="2">D11+1</f>
        <v>3</v>
      </c>
      <c r="E12" s="60">
        <v>9.9</v>
      </c>
      <c r="F12" s="59">
        <f>IF(E12="","",VLOOKUP(E12,Tabliza!$B$3:$E$153,4))</f>
        <v>66</v>
      </c>
      <c r="G12" s="53">
        <v>348</v>
      </c>
      <c r="H12" s="65">
        <f>IF(G12="","",VLOOKUP(G12,Tabliza!$F$3:$H$153,3))</f>
        <v>24</v>
      </c>
      <c r="I12" s="60">
        <v>36</v>
      </c>
      <c r="J12" s="59">
        <f>IF(I12="","",VLOOKUP(I12,Tabliza!$G$3:$H$153,2))</f>
        <v>52</v>
      </c>
      <c r="K12" s="71">
        <v>2.2152777777777778E-3</v>
      </c>
      <c r="L12" s="65">
        <f>IF(K12="","",VLOOKUP(K12,Tabliza!$D$3:$E$153,2))</f>
        <v>62</v>
      </c>
      <c r="M12" s="77">
        <f t="shared" si="0"/>
        <v>204</v>
      </c>
      <c r="N12" s="78">
        <f t="shared" si="1"/>
        <v>25</v>
      </c>
      <c r="O12" s="8"/>
      <c r="P12" s="9"/>
      <c r="Q12" s="10"/>
      <c r="W12" s="35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"/>
      <c r="AM12" s="35"/>
    </row>
    <row r="13" spans="1:39" ht="13.5" customHeight="1" x14ac:dyDescent="0.3">
      <c r="A13" s="148" t="s">
        <v>155</v>
      </c>
      <c r="B13" s="46">
        <v>2005</v>
      </c>
      <c r="C13" s="191">
        <v>117</v>
      </c>
      <c r="D13" s="11">
        <f t="shared" si="2"/>
        <v>4</v>
      </c>
      <c r="E13" s="60">
        <v>8.3000000000000007</v>
      </c>
      <c r="F13" s="59">
        <f>IF(E13="","",VLOOKUP(E13,Tabliza!$B$3:$E$153,4))</f>
        <v>114</v>
      </c>
      <c r="G13" s="53">
        <v>410</v>
      </c>
      <c r="H13" s="65">
        <f>IF(G13="","",VLOOKUP(G13,Tabliza!$F$3:$H$153,3))</f>
        <v>40</v>
      </c>
      <c r="I13" s="60">
        <v>34.5</v>
      </c>
      <c r="J13" s="59">
        <f>IF(I13="","",VLOOKUP(I13,Tabliza!$G$3:$H$153,2))</f>
        <v>48</v>
      </c>
      <c r="K13" s="71">
        <v>1.9409722222222222E-3</v>
      </c>
      <c r="L13" s="65">
        <f>IF(K13="","",VLOOKUP(K13,Tabliza!$D$3:$E$153,2))</f>
        <v>92</v>
      </c>
      <c r="M13" s="77">
        <f t="shared" si="0"/>
        <v>294</v>
      </c>
      <c r="N13" s="78">
        <f t="shared" si="1"/>
        <v>2</v>
      </c>
      <c r="O13" s="8"/>
      <c r="P13" s="9"/>
      <c r="Q13" s="10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35"/>
      <c r="AM13" s="35"/>
    </row>
    <row r="14" spans="1:39" ht="13.5" customHeight="1" thickBot="1" x14ac:dyDescent="0.35">
      <c r="A14" s="149" t="s">
        <v>156</v>
      </c>
      <c r="B14" s="47">
        <v>2006</v>
      </c>
      <c r="C14" s="13">
        <v>117</v>
      </c>
      <c r="D14" s="12">
        <f t="shared" si="2"/>
        <v>5</v>
      </c>
      <c r="E14" s="61"/>
      <c r="F14" s="62" t="str">
        <f>IF(E14="","",VLOOKUP(E14,Tabliza!$B$3:$E$153,4))</f>
        <v/>
      </c>
      <c r="G14" s="54"/>
      <c r="H14" s="66" t="str">
        <f>IF(G14="","",VLOOKUP(G14,Tabliza!$F$3:$H$153,3))</f>
        <v/>
      </c>
      <c r="I14" s="61"/>
      <c r="J14" s="62" t="str">
        <f>IF(I14="","",VLOOKUP(I14,Tabliza!$G$3:$H$153,2))</f>
        <v/>
      </c>
      <c r="K14" s="72"/>
      <c r="L14" s="66" t="str">
        <f>IF(K14="","",VLOOKUP(K14,Tabliza!$D$3:$E$153,2))</f>
        <v/>
      </c>
      <c r="M14" s="79">
        <f t="shared" si="0"/>
        <v>0</v>
      </c>
      <c r="N14" s="80" t="str">
        <f t="shared" si="1"/>
        <v/>
      </c>
      <c r="O14" s="75">
        <f>IF(SUM(M10:M14)=0,"",SUM(M10:M14))</f>
        <v>880</v>
      </c>
      <c r="P14" s="15">
        <f>IF(O14="","",O14-MIN(M10:M14))</f>
        <v>880</v>
      </c>
      <c r="Q14" s="16">
        <f>IF(P14="","",RANK(P14,$P$10:$P$39,0))</f>
        <v>6</v>
      </c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36"/>
      <c r="AM14" s="36"/>
    </row>
    <row r="15" spans="1:39" ht="13.5" customHeight="1" x14ac:dyDescent="0.3">
      <c r="A15" s="151" t="s">
        <v>213</v>
      </c>
      <c r="B15" s="50">
        <v>2005</v>
      </c>
      <c r="C15" s="17">
        <v>121</v>
      </c>
      <c r="D15" s="6">
        <v>11</v>
      </c>
      <c r="E15" s="58">
        <v>9.8000000000000007</v>
      </c>
      <c r="F15" s="59">
        <f>IF(E15="","",VLOOKUP(E15,Tabliza!$B$3:$E$153,4))</f>
        <v>69</v>
      </c>
      <c r="G15" s="53">
        <v>349</v>
      </c>
      <c r="H15" s="65">
        <f>IF(G15="","",VLOOKUP(G15,Tabliza!$F$3:$H$153,3))</f>
        <v>25</v>
      </c>
      <c r="I15" s="58">
        <v>37</v>
      </c>
      <c r="J15" s="59">
        <f>IF(I15="","",VLOOKUP(I15,Tabliza!$G$3:$H$153,2))</f>
        <v>54</v>
      </c>
      <c r="K15" s="70">
        <v>2.3321759259259259E-3</v>
      </c>
      <c r="L15" s="65">
        <f>IF(K15="","",VLOOKUP(K15,Tabliza!$D$3:$E$153,2))</f>
        <v>50</v>
      </c>
      <c r="M15" s="77">
        <f t="shared" si="0"/>
        <v>198</v>
      </c>
      <c r="N15" s="78">
        <f t="shared" si="1"/>
        <v>26</v>
      </c>
      <c r="O15" s="8"/>
      <c r="P15" s="9"/>
      <c r="Q15" s="18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</row>
    <row r="16" spans="1:39" ht="13.5" customHeight="1" x14ac:dyDescent="0.3">
      <c r="A16" s="148" t="s">
        <v>161</v>
      </c>
      <c r="B16" s="46">
        <v>2005</v>
      </c>
      <c r="C16" s="17">
        <v>121</v>
      </c>
      <c r="D16" s="11">
        <f t="shared" si="2"/>
        <v>12</v>
      </c>
      <c r="E16" s="60">
        <v>9.4</v>
      </c>
      <c r="F16" s="59">
        <f>IF(E16="","",VLOOKUP(E16,Tabliza!$B$3:$E$153,4))</f>
        <v>81</v>
      </c>
      <c r="G16" s="53">
        <v>361</v>
      </c>
      <c r="H16" s="65">
        <f>IF(G16="","",VLOOKUP(G16,Tabliza!$F$3:$H$153,3))</f>
        <v>28</v>
      </c>
      <c r="I16" s="60">
        <v>32</v>
      </c>
      <c r="J16" s="59">
        <f>IF(I16="","",VLOOKUP(I16,Tabliza!$G$3:$H$153,2))</f>
        <v>43</v>
      </c>
      <c r="K16" s="71">
        <v>2.170138888888889E-3</v>
      </c>
      <c r="L16" s="65">
        <f>IF(K16="","",VLOOKUP(K16,Tabliza!$D$3:$E$153,2))</f>
        <v>67</v>
      </c>
      <c r="M16" s="77">
        <f t="shared" si="0"/>
        <v>219</v>
      </c>
      <c r="N16" s="78">
        <f t="shared" si="1"/>
        <v>20</v>
      </c>
      <c r="O16" s="8"/>
      <c r="P16" s="9"/>
      <c r="Q16" s="18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</row>
    <row r="17" spans="1:41" ht="13.5" customHeight="1" x14ac:dyDescent="0.3">
      <c r="A17" s="148" t="s">
        <v>162</v>
      </c>
      <c r="B17" s="46">
        <v>2005</v>
      </c>
      <c r="C17" s="17">
        <v>121</v>
      </c>
      <c r="D17" s="11">
        <f t="shared" si="2"/>
        <v>13</v>
      </c>
      <c r="E17" s="60">
        <v>8.8000000000000007</v>
      </c>
      <c r="F17" s="59">
        <f>IF(E17="","",VLOOKUP(E17,Tabliza!$B$3:$E$153,4))</f>
        <v>99</v>
      </c>
      <c r="G17" s="53">
        <v>370</v>
      </c>
      <c r="H17" s="65">
        <f>IF(G17="","",VLOOKUP(G17,Tabliza!$F$3:$H$153,3))</f>
        <v>30</v>
      </c>
      <c r="I17" s="60">
        <v>30.5</v>
      </c>
      <c r="J17" s="59">
        <f>IF(I17="","",VLOOKUP(I17,Tabliza!$G$3:$H$153,2))</f>
        <v>40</v>
      </c>
      <c r="K17" s="71">
        <v>2.0950231481481484E-3</v>
      </c>
      <c r="L17" s="65">
        <f>IF(K17="","",VLOOKUP(K17,Tabliza!$D$3:$E$153,2))</f>
        <v>75</v>
      </c>
      <c r="M17" s="77">
        <f t="shared" si="0"/>
        <v>244</v>
      </c>
      <c r="N17" s="78">
        <f t="shared" si="1"/>
        <v>12</v>
      </c>
      <c r="O17" s="8"/>
      <c r="P17" s="9"/>
      <c r="Q17" s="18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206"/>
      <c r="AO17" s="206"/>
    </row>
    <row r="18" spans="1:41" ht="13.5" customHeight="1" x14ac:dyDescent="0.3">
      <c r="A18" s="152" t="s">
        <v>163</v>
      </c>
      <c r="B18" s="45">
        <v>2005</v>
      </c>
      <c r="C18" s="17">
        <v>121</v>
      </c>
      <c r="D18" s="11">
        <f t="shared" si="2"/>
        <v>14</v>
      </c>
      <c r="E18" s="58">
        <v>8.5</v>
      </c>
      <c r="F18" s="59">
        <f>IF(E18="","",VLOOKUP(E18,Tabliza!$B$3:$E$153,4))</f>
        <v>108</v>
      </c>
      <c r="G18" s="53">
        <v>402</v>
      </c>
      <c r="H18" s="65">
        <f>IF(G18="","",VLOOKUP(G18,Tabliza!$F$3:$H$153,3))</f>
        <v>38</v>
      </c>
      <c r="I18" s="58">
        <v>37</v>
      </c>
      <c r="J18" s="59">
        <f>IF(I18="","",VLOOKUP(I18,Tabliza!$G$3:$H$153,2))</f>
        <v>54</v>
      </c>
      <c r="K18" s="70">
        <v>2.3240740740740743E-3</v>
      </c>
      <c r="L18" s="65">
        <f>IF(K18="","",VLOOKUP(K18,Tabliza!$D$3:$E$153,2))</f>
        <v>50</v>
      </c>
      <c r="M18" s="77">
        <f t="shared" si="0"/>
        <v>250</v>
      </c>
      <c r="N18" s="78">
        <f t="shared" si="1"/>
        <v>11</v>
      </c>
      <c r="O18" s="8"/>
      <c r="P18" s="9"/>
      <c r="Q18" s="18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206"/>
      <c r="AO18" s="206"/>
    </row>
    <row r="19" spans="1:41" ht="13.5" customHeight="1" thickBot="1" x14ac:dyDescent="0.35">
      <c r="A19" s="149" t="s">
        <v>164</v>
      </c>
      <c r="B19" s="47">
        <v>2005</v>
      </c>
      <c r="C19" s="13">
        <v>121</v>
      </c>
      <c r="D19" s="12">
        <f t="shared" si="2"/>
        <v>15</v>
      </c>
      <c r="E19" s="61">
        <v>9.4</v>
      </c>
      <c r="F19" s="62">
        <f>IF(E19="","",VLOOKUP(E19,Tabliza!$B$3:$E$153,4))</f>
        <v>81</v>
      </c>
      <c r="G19" s="54">
        <v>366</v>
      </c>
      <c r="H19" s="66">
        <f>IF(G19="","",VLOOKUP(G19,Tabliza!$F$3:$H$153,3))</f>
        <v>29</v>
      </c>
      <c r="I19" s="61">
        <v>38</v>
      </c>
      <c r="J19" s="62">
        <f>IF(I19="","",VLOOKUP(I19,Tabliza!$G$3:$H$153,2))</f>
        <v>57</v>
      </c>
      <c r="K19" s="72">
        <v>1.9479166666666664E-3</v>
      </c>
      <c r="L19" s="66">
        <f>IF(K19="","",VLOOKUP(K19,Tabliza!$D$3:$E$153,2))</f>
        <v>91</v>
      </c>
      <c r="M19" s="79">
        <f t="shared" si="0"/>
        <v>258</v>
      </c>
      <c r="N19" s="80">
        <f t="shared" si="1"/>
        <v>8</v>
      </c>
      <c r="O19" s="75">
        <f>IF(SUM(M15:M19)=0,"",SUM(M15:M19))</f>
        <v>1169</v>
      </c>
      <c r="P19" s="15">
        <f>IF(O19="","",O19-MIN(M15:M19))</f>
        <v>971</v>
      </c>
      <c r="Q19" s="16">
        <f>IF(P19="","",RANK(P19,$P$10:$P$39,0))</f>
        <v>4</v>
      </c>
    </row>
    <row r="20" spans="1:41" ht="13.5" customHeight="1" x14ac:dyDescent="0.3">
      <c r="A20" s="159" t="s">
        <v>179</v>
      </c>
      <c r="B20" s="19">
        <v>2006</v>
      </c>
      <c r="C20" s="20">
        <v>125</v>
      </c>
      <c r="D20" s="6">
        <v>21</v>
      </c>
      <c r="E20" s="58">
        <v>9.6999999999999993</v>
      </c>
      <c r="F20" s="59">
        <f>IF(E20="","",VLOOKUP(E20,Tabliza!$B$3:$E$153,4))</f>
        <v>72</v>
      </c>
      <c r="G20" s="53">
        <v>369</v>
      </c>
      <c r="H20" s="65">
        <f>IF(G20="","",VLOOKUP(G20,Tabliza!$F$3:$H$153,3))</f>
        <v>30</v>
      </c>
      <c r="I20" s="58">
        <v>33</v>
      </c>
      <c r="J20" s="59">
        <f>IF(I20="","",VLOOKUP(I20,Tabliza!$G$3:$H$153,2))</f>
        <v>45</v>
      </c>
      <c r="K20" s="70">
        <v>2.1018518518518517E-3</v>
      </c>
      <c r="L20" s="65">
        <f>IF(K20="","",VLOOKUP(K20,Tabliza!$D$3:$E$153,2))</f>
        <v>74</v>
      </c>
      <c r="M20" s="77">
        <f t="shared" si="0"/>
        <v>221</v>
      </c>
      <c r="N20" s="78">
        <f t="shared" si="1"/>
        <v>19</v>
      </c>
      <c r="O20" s="8"/>
      <c r="P20" s="9"/>
      <c r="Q20" s="10"/>
    </row>
    <row r="21" spans="1:41" ht="13.5" customHeight="1" x14ac:dyDescent="0.3">
      <c r="A21" s="158" t="s">
        <v>180</v>
      </c>
      <c r="B21" s="21">
        <v>2006</v>
      </c>
      <c r="C21" s="20">
        <v>125</v>
      </c>
      <c r="D21" s="11">
        <f t="shared" si="2"/>
        <v>22</v>
      </c>
      <c r="E21" s="60">
        <v>9.3000000000000007</v>
      </c>
      <c r="F21" s="59">
        <f>IF(E21="","",VLOOKUP(E21,Tabliza!$B$3:$E$153,4))</f>
        <v>84</v>
      </c>
      <c r="G21" s="53">
        <v>372</v>
      </c>
      <c r="H21" s="65">
        <f>IF(G21="","",VLOOKUP(G21,Tabliza!$F$3:$H$153,3))</f>
        <v>30</v>
      </c>
      <c r="I21" s="60">
        <v>29</v>
      </c>
      <c r="J21" s="59">
        <f>IF(I21="","",VLOOKUP(I21,Tabliza!$G$3:$H$153,2))</f>
        <v>37</v>
      </c>
      <c r="K21" s="71">
        <v>1.988425925925926E-3</v>
      </c>
      <c r="L21" s="65">
        <f>IF(K21="","",VLOOKUP(K21,Tabliza!$D$3:$E$153,2))</f>
        <v>87</v>
      </c>
      <c r="M21" s="77">
        <f t="shared" si="0"/>
        <v>238</v>
      </c>
      <c r="N21" s="78">
        <f t="shared" si="1"/>
        <v>14</v>
      </c>
      <c r="O21" s="8"/>
      <c r="P21" s="9"/>
      <c r="Q21" s="10"/>
    </row>
    <row r="22" spans="1:41" ht="13.5" customHeight="1" x14ac:dyDescent="0.3">
      <c r="A22" s="160" t="s">
        <v>72</v>
      </c>
      <c r="B22" s="22">
        <v>2005</v>
      </c>
      <c r="C22" s="20">
        <v>125</v>
      </c>
      <c r="D22" s="11">
        <f t="shared" si="2"/>
        <v>23</v>
      </c>
      <c r="E22" s="60">
        <v>9.3000000000000007</v>
      </c>
      <c r="F22" s="59">
        <f>IF(E22="","",VLOOKUP(E22,Tabliza!$B$3:$E$153,4))</f>
        <v>84</v>
      </c>
      <c r="G22" s="53">
        <v>342</v>
      </c>
      <c r="H22" s="65">
        <f>IF(G22="","",VLOOKUP(G22,Tabliza!$F$3:$H$153,3))</f>
        <v>23</v>
      </c>
      <c r="I22" s="60">
        <v>37.5</v>
      </c>
      <c r="J22" s="59">
        <f>IF(I22="","",VLOOKUP(I22,Tabliza!$G$3:$H$153,2))</f>
        <v>56</v>
      </c>
      <c r="K22" s="71">
        <v>2.1064814814814813E-3</v>
      </c>
      <c r="L22" s="65">
        <f>IF(K22="","",VLOOKUP(K22,Tabliza!$D$3:$E$153,2))</f>
        <v>74</v>
      </c>
      <c r="M22" s="77">
        <f t="shared" si="0"/>
        <v>237</v>
      </c>
      <c r="N22" s="78">
        <f t="shared" si="1"/>
        <v>15</v>
      </c>
      <c r="O22" s="8"/>
      <c r="P22" s="9"/>
      <c r="Q22" s="10"/>
    </row>
    <row r="23" spans="1:41" ht="13.5" customHeight="1" x14ac:dyDescent="0.3">
      <c r="A23" s="160" t="s">
        <v>181</v>
      </c>
      <c r="B23" s="22">
        <v>2006</v>
      </c>
      <c r="C23" s="20">
        <v>125</v>
      </c>
      <c r="D23" s="11">
        <f t="shared" si="2"/>
        <v>24</v>
      </c>
      <c r="E23" s="60">
        <v>9</v>
      </c>
      <c r="F23" s="59">
        <f>IF(E23="","",VLOOKUP(E23,Tabliza!$B$3:$E$153,4))</f>
        <v>93</v>
      </c>
      <c r="G23" s="53">
        <v>343</v>
      </c>
      <c r="H23" s="65">
        <f>IF(G23="","",VLOOKUP(G23,Tabliza!$F$3:$H$153,3))</f>
        <v>23</v>
      </c>
      <c r="I23" s="60">
        <v>28</v>
      </c>
      <c r="J23" s="59">
        <f>IF(I23="","",VLOOKUP(I23,Tabliza!$G$3:$H$153,2))</f>
        <v>35</v>
      </c>
      <c r="K23" s="71">
        <v>2.0243055555555557E-3</v>
      </c>
      <c r="L23" s="65">
        <f>IF(K23="","",VLOOKUP(K23,Tabliza!$D$3:$E$153,2))</f>
        <v>83</v>
      </c>
      <c r="M23" s="77">
        <f t="shared" si="0"/>
        <v>234</v>
      </c>
      <c r="N23" s="78">
        <f t="shared" si="1"/>
        <v>17</v>
      </c>
      <c r="O23" s="8"/>
      <c r="P23" s="9"/>
      <c r="Q23" s="10"/>
    </row>
    <row r="24" spans="1:41" ht="13.5" customHeight="1" thickBot="1" x14ac:dyDescent="0.35">
      <c r="A24" s="162" t="s">
        <v>234</v>
      </c>
      <c r="B24" s="23">
        <v>2006</v>
      </c>
      <c r="C24" s="24">
        <v>125</v>
      </c>
      <c r="D24" s="12">
        <f t="shared" si="2"/>
        <v>25</v>
      </c>
      <c r="E24" s="61">
        <v>9.4</v>
      </c>
      <c r="F24" s="62">
        <f>IF(E24="","",VLOOKUP(E24,Tabliza!$B$3:$E$153,4))</f>
        <v>81</v>
      </c>
      <c r="G24" s="54">
        <v>328</v>
      </c>
      <c r="H24" s="66">
        <f>IF(G24="","",VLOOKUP(G24,Tabliza!$F$3:$H$153,3))</f>
        <v>20</v>
      </c>
      <c r="I24" s="61">
        <v>30.5</v>
      </c>
      <c r="J24" s="62">
        <f>IF(I24="","",VLOOKUP(I24,Tabliza!$G$3:$H$153,2))</f>
        <v>40</v>
      </c>
      <c r="K24" s="72">
        <v>2.1053240740740741E-3</v>
      </c>
      <c r="L24" s="66">
        <f>IF(K24="","",VLOOKUP(K24,Tabliza!$D$3:$E$153,2))</f>
        <v>74</v>
      </c>
      <c r="M24" s="79">
        <f t="shared" si="0"/>
        <v>215</v>
      </c>
      <c r="N24" s="80">
        <f t="shared" si="1"/>
        <v>21</v>
      </c>
      <c r="O24" s="75">
        <f>IF(SUM(M20:M24)=0,"",SUM(M20:M24))</f>
        <v>1145</v>
      </c>
      <c r="P24" s="15">
        <f>IF(O24="","",O24-MIN(M20:M24))</f>
        <v>930</v>
      </c>
      <c r="Q24" s="16">
        <f>IF(P24="","",RANK(P24,$P$10:$P$39,0))</f>
        <v>5</v>
      </c>
    </row>
    <row r="25" spans="1:41" ht="13.5" customHeight="1" x14ac:dyDescent="0.3">
      <c r="A25" s="168" t="s">
        <v>69</v>
      </c>
      <c r="B25" s="48">
        <v>2005</v>
      </c>
      <c r="C25" s="20">
        <v>126</v>
      </c>
      <c r="D25" s="6">
        <v>31</v>
      </c>
      <c r="E25" s="58">
        <v>8.8000000000000007</v>
      </c>
      <c r="F25" s="59">
        <f>IF(E25="","",VLOOKUP(E25,Tabliza!$B$3:$E$153,4))</f>
        <v>99</v>
      </c>
      <c r="G25" s="53">
        <v>363</v>
      </c>
      <c r="H25" s="65">
        <f>IF(G25="","",VLOOKUP(G25,Tabliza!$F$3:$H$153,3))</f>
        <v>28</v>
      </c>
      <c r="I25" s="58">
        <v>35</v>
      </c>
      <c r="J25" s="59">
        <f>IF(I25="","",VLOOKUP(I25,Tabliza!$G$3:$H$153,2))</f>
        <v>49</v>
      </c>
      <c r="K25" s="70">
        <v>2.0717592592592593E-3</v>
      </c>
      <c r="L25" s="65">
        <f>IF(K25="","",VLOOKUP(K25,Tabliza!$D$3:$E$153,2))</f>
        <v>78</v>
      </c>
      <c r="M25" s="77">
        <f t="shared" si="0"/>
        <v>254</v>
      </c>
      <c r="N25" s="78">
        <f t="shared" si="1"/>
        <v>9</v>
      </c>
      <c r="O25" s="8"/>
      <c r="P25" s="9"/>
      <c r="Q25" s="10"/>
    </row>
    <row r="26" spans="1:41" ht="13.5" customHeight="1" x14ac:dyDescent="0.3">
      <c r="A26" s="168" t="s">
        <v>186</v>
      </c>
      <c r="B26" s="48">
        <v>2006</v>
      </c>
      <c r="C26" s="20">
        <v>126</v>
      </c>
      <c r="D26" s="11">
        <f t="shared" si="2"/>
        <v>32</v>
      </c>
      <c r="E26" s="60">
        <v>9.1999999999999993</v>
      </c>
      <c r="F26" s="59">
        <f>IF(E26="","",VLOOKUP(E26,Tabliza!$B$3:$E$153,4))</f>
        <v>87</v>
      </c>
      <c r="G26" s="53">
        <v>372</v>
      </c>
      <c r="H26" s="65">
        <f>IF(G26="","",VLOOKUP(G26,Tabliza!$F$3:$H$153,3))</f>
        <v>30</v>
      </c>
      <c r="I26" s="60">
        <v>32</v>
      </c>
      <c r="J26" s="59">
        <f>IF(I26="","",VLOOKUP(I26,Tabliza!$G$3:$H$153,2))</f>
        <v>43</v>
      </c>
      <c r="K26" s="71">
        <v>2.1516203703703701E-3</v>
      </c>
      <c r="L26" s="65">
        <f>IF(K26="","",VLOOKUP(K26,Tabliza!$D$3:$E$153,2))</f>
        <v>69</v>
      </c>
      <c r="M26" s="77">
        <f t="shared" si="0"/>
        <v>229</v>
      </c>
      <c r="N26" s="78">
        <f t="shared" si="1"/>
        <v>18</v>
      </c>
      <c r="O26" s="76"/>
      <c r="P26" s="25"/>
      <c r="Q26" s="10"/>
    </row>
    <row r="27" spans="1:41" ht="13.5" customHeight="1" x14ac:dyDescent="0.3">
      <c r="A27" s="168" t="s">
        <v>235</v>
      </c>
      <c r="B27" s="48">
        <v>2006</v>
      </c>
      <c r="C27" s="20">
        <v>126</v>
      </c>
      <c r="D27" s="11">
        <f t="shared" si="2"/>
        <v>33</v>
      </c>
      <c r="E27" s="60">
        <v>9.6999999999999993</v>
      </c>
      <c r="F27" s="59">
        <f>IF(E27="","",VLOOKUP(E27,Tabliza!$B$3:$E$153,4))</f>
        <v>72</v>
      </c>
      <c r="G27" s="53">
        <v>315</v>
      </c>
      <c r="H27" s="65">
        <f>IF(G27="","",VLOOKUP(G27,Tabliza!$F$3:$H$153,3))</f>
        <v>18</v>
      </c>
      <c r="I27" s="60">
        <v>35</v>
      </c>
      <c r="J27" s="59">
        <f>IF(I27="","",VLOOKUP(I27,Tabliza!$G$3:$H$153,2))</f>
        <v>49</v>
      </c>
      <c r="K27" s="71">
        <v>2.1608796296296298E-3</v>
      </c>
      <c r="L27" s="65">
        <f>IF(K27="","",VLOOKUP(K27,Tabliza!$D$3:$E$153,2))</f>
        <v>68</v>
      </c>
      <c r="M27" s="77">
        <f t="shared" si="0"/>
        <v>207</v>
      </c>
      <c r="N27" s="78">
        <f t="shared" si="1"/>
        <v>24</v>
      </c>
      <c r="O27" s="8"/>
      <c r="P27" s="9"/>
      <c r="Q27" s="10"/>
    </row>
    <row r="28" spans="1:41" ht="13.5" customHeight="1" x14ac:dyDescent="0.3">
      <c r="A28" s="168" t="s">
        <v>187</v>
      </c>
      <c r="B28" s="48">
        <v>2006</v>
      </c>
      <c r="C28" s="20">
        <v>126</v>
      </c>
      <c r="D28" s="11">
        <f t="shared" si="2"/>
        <v>34</v>
      </c>
      <c r="E28" s="60">
        <v>10</v>
      </c>
      <c r="F28" s="63">
        <f>IF(E28="","",VLOOKUP(E28,Tabliza!$B$3:$E$153,4))</f>
        <v>63</v>
      </c>
      <c r="G28" s="55">
        <v>330</v>
      </c>
      <c r="H28" s="67">
        <f>IF(G28="","",VLOOKUP(G28,Tabliza!$F$3:$H$153,3))</f>
        <v>21</v>
      </c>
      <c r="I28" s="60">
        <v>29</v>
      </c>
      <c r="J28" s="63">
        <f>IF(I28="","",VLOOKUP(I28,Tabliza!$G$3:$H$153,2))</f>
        <v>37</v>
      </c>
      <c r="K28" s="71">
        <v>2.1053240740740741E-3</v>
      </c>
      <c r="L28" s="67">
        <f>IF(K28="","",VLOOKUP(K28,Tabliza!$D$3:$E$153,2))</f>
        <v>74</v>
      </c>
      <c r="M28" s="77">
        <f t="shared" si="0"/>
        <v>195</v>
      </c>
      <c r="N28" s="78">
        <f t="shared" si="1"/>
        <v>27</v>
      </c>
      <c r="O28" s="8"/>
      <c r="P28" s="9"/>
      <c r="Q28" s="10"/>
    </row>
    <row r="29" spans="1:41" ht="13.5" customHeight="1" thickBot="1" x14ac:dyDescent="0.35">
      <c r="A29" s="167" t="s">
        <v>73</v>
      </c>
      <c r="B29" s="49">
        <v>2005</v>
      </c>
      <c r="C29" s="24">
        <v>126</v>
      </c>
      <c r="D29" s="12">
        <f t="shared" si="2"/>
        <v>35</v>
      </c>
      <c r="E29" s="61">
        <v>8.3000000000000007</v>
      </c>
      <c r="F29" s="64">
        <f>IF(E29="","",VLOOKUP(E29,Tabliza!$B$3:$E$153,4))</f>
        <v>114</v>
      </c>
      <c r="G29" s="54">
        <v>421</v>
      </c>
      <c r="H29" s="68">
        <f>IF(G29="","",VLOOKUP(G29,Tabliza!$F$3:$H$153,3))</f>
        <v>43</v>
      </c>
      <c r="I29" s="61">
        <v>31.5</v>
      </c>
      <c r="J29" s="64">
        <f>IF(I29="","",VLOOKUP(I29,Tabliza!$G$3:$H$153,2))</f>
        <v>42</v>
      </c>
      <c r="K29" s="72">
        <v>1.8703703703703703E-3</v>
      </c>
      <c r="L29" s="68">
        <f>IF(K29="","",VLOOKUP(K29,Tabliza!$D$3:$E$153,2))</f>
        <v>99</v>
      </c>
      <c r="M29" s="79">
        <f>SUM(F29,H29,J29,L29)</f>
        <v>298</v>
      </c>
      <c r="N29" s="80">
        <f t="shared" si="1"/>
        <v>1</v>
      </c>
      <c r="O29" s="75">
        <f>IF(SUM(M25:M29)=0,"",SUM(M25:M29))</f>
        <v>1183</v>
      </c>
      <c r="P29" s="15">
        <f>IF(O29="","",O29-MIN(M25:M29))</f>
        <v>988</v>
      </c>
      <c r="Q29" s="16">
        <f>IF(P29="","",RANK(P29,$P$10:$P$39,0))</f>
        <v>3</v>
      </c>
    </row>
    <row r="30" spans="1:41" ht="13.5" customHeight="1" x14ac:dyDescent="0.3">
      <c r="A30" s="151" t="s">
        <v>204</v>
      </c>
      <c r="B30" s="50">
        <v>2006</v>
      </c>
      <c r="C30" s="17">
        <v>127</v>
      </c>
      <c r="D30" s="6">
        <v>41</v>
      </c>
      <c r="E30" s="58">
        <v>9.3000000000000007</v>
      </c>
      <c r="F30" s="59">
        <f>IF(E30="","",VLOOKUP(E30,Tabliza!$B$3:$E$153,4))</f>
        <v>84</v>
      </c>
      <c r="G30" s="53">
        <v>325</v>
      </c>
      <c r="H30" s="65">
        <f>IF(G30="","",VLOOKUP(G30,Tabliza!$F$3:$H$153,3))</f>
        <v>20</v>
      </c>
      <c r="I30" s="58">
        <v>28</v>
      </c>
      <c r="J30" s="59">
        <f>IF(I30="","",VLOOKUP(I30,Tabliza!$G$3:$H$153,2))</f>
        <v>35</v>
      </c>
      <c r="K30" s="70">
        <v>2.4166666666666668E-3</v>
      </c>
      <c r="L30" s="65">
        <f>IF(K30="","",VLOOKUP(K30,Tabliza!$D$3:$E$153,2))</f>
        <v>40</v>
      </c>
      <c r="M30" s="77">
        <f>SUM(F30,H30,J30,L30)</f>
        <v>179</v>
      </c>
      <c r="N30" s="78">
        <f t="shared" si="1"/>
        <v>28</v>
      </c>
      <c r="O30" s="8"/>
      <c r="P30" s="9"/>
      <c r="Q30" s="10"/>
    </row>
    <row r="31" spans="1:41" ht="13.5" customHeight="1" x14ac:dyDescent="0.3">
      <c r="A31" s="148" t="s">
        <v>205</v>
      </c>
      <c r="B31" s="50">
        <v>2006</v>
      </c>
      <c r="C31" s="17">
        <v>127</v>
      </c>
      <c r="D31" s="11">
        <f t="shared" si="2"/>
        <v>42</v>
      </c>
      <c r="E31" s="60">
        <v>9.8000000000000007</v>
      </c>
      <c r="F31" s="59">
        <f>IF(E31="","",VLOOKUP(E31,Tabliza!$B$3:$E$153,4))</f>
        <v>69</v>
      </c>
      <c r="G31" s="53">
        <v>331</v>
      </c>
      <c r="H31" s="65">
        <f>IF(G31="","",VLOOKUP(G31,Tabliza!$F$3:$H$153,3))</f>
        <v>21</v>
      </c>
      <c r="I31" s="60">
        <v>37</v>
      </c>
      <c r="J31" s="59">
        <f>IF(I31="","",VLOOKUP(I31,Tabliza!$G$3:$H$153,2))</f>
        <v>54</v>
      </c>
      <c r="K31" s="71">
        <v>2.1886574074074074E-3</v>
      </c>
      <c r="L31" s="65">
        <f>IF(K31="","",VLOOKUP(K31,Tabliza!$D$3:$E$153,2))</f>
        <v>65</v>
      </c>
      <c r="M31" s="77">
        <f t="shared" ref="M31:M39" si="3">SUM(F31,H31,J31,L31)</f>
        <v>209</v>
      </c>
      <c r="N31" s="78">
        <f t="shared" si="1"/>
        <v>23</v>
      </c>
      <c r="O31" s="8"/>
      <c r="P31" s="9"/>
      <c r="Q31" s="10"/>
    </row>
    <row r="32" spans="1:41" ht="13.5" customHeight="1" x14ac:dyDescent="0.3">
      <c r="A32" s="148" t="s">
        <v>206</v>
      </c>
      <c r="B32" s="50">
        <v>2005</v>
      </c>
      <c r="C32" s="17">
        <v>127</v>
      </c>
      <c r="D32" s="11">
        <f t="shared" si="2"/>
        <v>43</v>
      </c>
      <c r="E32" s="60">
        <v>8.8000000000000007</v>
      </c>
      <c r="F32" s="59">
        <f>IF(E32="","",VLOOKUP(E32,Tabliza!$B$3:$E$153,4))</f>
        <v>99</v>
      </c>
      <c r="G32" s="53">
        <v>391</v>
      </c>
      <c r="H32" s="65">
        <f>IF(G32="","",VLOOKUP(G32,Tabliza!$F$3:$H$153,3))</f>
        <v>35</v>
      </c>
      <c r="I32" s="60">
        <v>33.5</v>
      </c>
      <c r="J32" s="59">
        <f>IF(I32="","",VLOOKUP(I32,Tabliza!$G$3:$H$153,2))</f>
        <v>46</v>
      </c>
      <c r="K32" s="71">
        <v>1.9016203703703704E-3</v>
      </c>
      <c r="L32" s="65">
        <f>IF(K32="","",VLOOKUP(K32,Tabliza!$D$3:$E$153,2))</f>
        <v>96</v>
      </c>
      <c r="M32" s="77">
        <f t="shared" si="3"/>
        <v>276</v>
      </c>
      <c r="N32" s="78">
        <f t="shared" si="1"/>
        <v>4</v>
      </c>
      <c r="O32" s="8"/>
      <c r="P32" s="9"/>
      <c r="Q32" s="10"/>
    </row>
    <row r="33" spans="1:17" ht="13.5" customHeight="1" x14ac:dyDescent="0.3">
      <c r="A33" s="148" t="s">
        <v>207</v>
      </c>
      <c r="B33" s="50">
        <v>2005</v>
      </c>
      <c r="C33" s="17">
        <v>127</v>
      </c>
      <c r="D33" s="11">
        <f t="shared" si="2"/>
        <v>44</v>
      </c>
      <c r="E33" s="60">
        <v>8.8000000000000007</v>
      </c>
      <c r="F33" s="59">
        <f>IF(E33="","",VLOOKUP(E33,Tabliza!$B$3:$E$153,4))</f>
        <v>99</v>
      </c>
      <c r="G33" s="53">
        <v>383</v>
      </c>
      <c r="H33" s="65">
        <f>IF(G33="","",VLOOKUP(G33,Tabliza!$F$3:$H$153,3))</f>
        <v>33</v>
      </c>
      <c r="I33" s="60">
        <v>24</v>
      </c>
      <c r="J33" s="59">
        <f>IF(I33="","",VLOOKUP(I33,Tabliza!$G$3:$H$153,2))</f>
        <v>27</v>
      </c>
      <c r="K33" s="71">
        <v>2.0671296296296297E-3</v>
      </c>
      <c r="L33" s="65">
        <f>IF(K33="","",VLOOKUP(K33,Tabliza!$D$3:$E$153,2))</f>
        <v>78</v>
      </c>
      <c r="M33" s="77">
        <f t="shared" si="3"/>
        <v>237</v>
      </c>
      <c r="N33" s="78">
        <f t="shared" si="1"/>
        <v>15</v>
      </c>
      <c r="O33" s="8"/>
      <c r="P33" s="9"/>
      <c r="Q33" s="10"/>
    </row>
    <row r="34" spans="1:17" ht="13.5" customHeight="1" thickBot="1" x14ac:dyDescent="0.35">
      <c r="A34" s="149" t="s">
        <v>75</v>
      </c>
      <c r="B34" s="47">
        <v>2005</v>
      </c>
      <c r="C34" s="13">
        <v>127</v>
      </c>
      <c r="D34" s="12">
        <f t="shared" si="2"/>
        <v>45</v>
      </c>
      <c r="E34" s="61">
        <v>8.7200000000000006</v>
      </c>
      <c r="F34" s="62">
        <f>IF(E34="","",VLOOKUP(E34,Tabliza!$B$3:$E$153,4))</f>
        <v>102</v>
      </c>
      <c r="G34" s="54">
        <v>411</v>
      </c>
      <c r="H34" s="66">
        <f>IF(G34="","",VLOOKUP(G34,Tabliza!$F$3:$H$153,3))</f>
        <v>40</v>
      </c>
      <c r="I34" s="61">
        <v>28</v>
      </c>
      <c r="J34" s="62">
        <f>IF(I34="","",VLOOKUP(I34,Tabliza!$G$3:$H$153,2))</f>
        <v>35</v>
      </c>
      <c r="K34" s="72">
        <v>1.8784722222222223E-3</v>
      </c>
      <c r="L34" s="66">
        <f>IF(K34="","",VLOOKUP(K34,Tabliza!$D$3:$E$153,2))</f>
        <v>99</v>
      </c>
      <c r="M34" s="79">
        <f t="shared" si="3"/>
        <v>276</v>
      </c>
      <c r="N34" s="80">
        <f t="shared" si="1"/>
        <v>4</v>
      </c>
      <c r="O34" s="75">
        <f>IF(SUM(M30:M34)=0,"",SUM(M30:M34))</f>
        <v>1177</v>
      </c>
      <c r="P34" s="15">
        <f>IF(O34="","",O34-MIN(M30:M34))</f>
        <v>998</v>
      </c>
      <c r="Q34" s="16">
        <f>IF(P34="","",RANK(P34,$P$10:$P$39,0))</f>
        <v>2</v>
      </c>
    </row>
    <row r="35" spans="1:17" ht="13.5" customHeight="1" x14ac:dyDescent="0.3">
      <c r="A35" s="148" t="s">
        <v>197</v>
      </c>
      <c r="B35" s="46">
        <v>2005</v>
      </c>
      <c r="C35" s="17">
        <v>135</v>
      </c>
      <c r="D35" s="6">
        <v>51</v>
      </c>
      <c r="E35" s="58">
        <v>8.8000000000000007</v>
      </c>
      <c r="F35" s="59">
        <f>IF(E35="","",VLOOKUP(E35,Tabliza!$B$3:$E$153,4))</f>
        <v>99</v>
      </c>
      <c r="G35" s="53">
        <v>382</v>
      </c>
      <c r="H35" s="65">
        <f>IF(G35="","",VLOOKUP(G35,Tabliza!$F$3:$H$153,3))</f>
        <v>33</v>
      </c>
      <c r="I35" s="58">
        <v>28</v>
      </c>
      <c r="J35" s="59">
        <f>IF(I35="","",VLOOKUP(I35,Tabliza!$G$3:$H$153,2))</f>
        <v>35</v>
      </c>
      <c r="K35" s="70">
        <v>2.0150462962962965E-3</v>
      </c>
      <c r="L35" s="65">
        <f>IF(K35="","",VLOOKUP(K35,Tabliza!$D$3:$E$153,2))</f>
        <v>84</v>
      </c>
      <c r="M35" s="77">
        <f t="shared" si="3"/>
        <v>251</v>
      </c>
      <c r="N35" s="78">
        <f t="shared" si="1"/>
        <v>10</v>
      </c>
      <c r="O35" s="8"/>
      <c r="P35" s="9"/>
      <c r="Q35" s="10"/>
    </row>
    <row r="36" spans="1:17" ht="13.5" customHeight="1" x14ac:dyDescent="0.3">
      <c r="A36" s="148" t="s">
        <v>198</v>
      </c>
      <c r="B36" s="50">
        <v>2005</v>
      </c>
      <c r="C36" s="17">
        <v>135</v>
      </c>
      <c r="D36" s="11">
        <f t="shared" si="2"/>
        <v>52</v>
      </c>
      <c r="E36" s="60">
        <v>9.6</v>
      </c>
      <c r="F36" s="59">
        <f>IF(E36="","",VLOOKUP(E36,Tabliza!$B$3:$E$153,4))</f>
        <v>75</v>
      </c>
      <c r="G36" s="53">
        <v>361</v>
      </c>
      <c r="H36" s="65">
        <f>IF(G36="","",VLOOKUP(G36,Tabliza!$F$3:$H$153,3))</f>
        <v>28</v>
      </c>
      <c r="I36" s="60">
        <v>39</v>
      </c>
      <c r="J36" s="59">
        <f>IF(I36="","",VLOOKUP(I36,Tabliza!$G$3:$H$153,2))</f>
        <v>59</v>
      </c>
      <c r="K36" s="71">
        <v>2.0729166666666665E-3</v>
      </c>
      <c r="L36" s="65">
        <f>IF(K36="","",VLOOKUP(K36,Tabliza!$D$3:$E$153,2))</f>
        <v>78</v>
      </c>
      <c r="M36" s="77">
        <f t="shared" si="3"/>
        <v>240</v>
      </c>
      <c r="N36" s="78">
        <f t="shared" si="1"/>
        <v>13</v>
      </c>
      <c r="O36" s="8"/>
      <c r="P36" s="9"/>
      <c r="Q36" s="10"/>
    </row>
    <row r="37" spans="1:17" ht="13.5" customHeight="1" x14ac:dyDescent="0.3">
      <c r="A37" s="148" t="s">
        <v>76</v>
      </c>
      <c r="B37" s="50">
        <v>2005</v>
      </c>
      <c r="C37" s="17">
        <v>135</v>
      </c>
      <c r="D37" s="11">
        <f t="shared" si="2"/>
        <v>53</v>
      </c>
      <c r="E37" s="60">
        <v>8.6999999999999993</v>
      </c>
      <c r="F37" s="59">
        <f>IF(E37="","",VLOOKUP(E37,Tabliza!$B$3:$E$153,4))</f>
        <v>102</v>
      </c>
      <c r="G37" s="53">
        <v>423</v>
      </c>
      <c r="H37" s="65">
        <f>IF(G37="","",VLOOKUP(G37,Tabliza!$F$3:$H$153,3))</f>
        <v>43</v>
      </c>
      <c r="I37" s="60">
        <v>39.799999999999997</v>
      </c>
      <c r="J37" s="59">
        <f>IF(I37="","",VLOOKUP(I37,Tabliza!$G$3:$H$153,2))</f>
        <v>61</v>
      </c>
      <c r="K37" s="71">
        <v>1.9872685185185189E-3</v>
      </c>
      <c r="L37" s="65">
        <f>IF(K37="","",VLOOKUP(K37,Tabliza!$D$3:$E$153,2))</f>
        <v>87</v>
      </c>
      <c r="M37" s="77">
        <f t="shared" si="3"/>
        <v>293</v>
      </c>
      <c r="N37" s="78">
        <f t="shared" si="1"/>
        <v>3</v>
      </c>
      <c r="O37" s="8"/>
      <c r="P37" s="9"/>
      <c r="Q37" s="10"/>
    </row>
    <row r="38" spans="1:17" ht="13.5" customHeight="1" x14ac:dyDescent="0.3">
      <c r="A38" s="148" t="s">
        <v>199</v>
      </c>
      <c r="B38" s="46">
        <v>2005</v>
      </c>
      <c r="C38" s="17">
        <v>135</v>
      </c>
      <c r="D38" s="11">
        <f t="shared" si="2"/>
        <v>54</v>
      </c>
      <c r="E38" s="60">
        <v>9.3000000000000007</v>
      </c>
      <c r="F38" s="59">
        <f>IF(E38="","",VLOOKUP(E38,Tabliza!$B$3:$E$153,4))</f>
        <v>84</v>
      </c>
      <c r="G38" s="53">
        <v>414</v>
      </c>
      <c r="H38" s="65">
        <f>IF(G38="","",VLOOKUP(G38,Tabliza!$F$3:$H$153,3))</f>
        <v>41</v>
      </c>
      <c r="I38" s="60">
        <v>40</v>
      </c>
      <c r="J38" s="59">
        <f>IF(I38="","",VLOOKUP(I38,Tabliza!$G$3:$H$153,2))</f>
        <v>62</v>
      </c>
      <c r="K38" s="71">
        <v>2.0636574074074073E-3</v>
      </c>
      <c r="L38" s="65">
        <f>IF(K38="","",VLOOKUP(K38,Tabliza!$D$3:$E$153,2))</f>
        <v>79</v>
      </c>
      <c r="M38" s="77">
        <f t="shared" si="3"/>
        <v>266</v>
      </c>
      <c r="N38" s="78">
        <f t="shared" si="1"/>
        <v>7</v>
      </c>
      <c r="O38" s="8"/>
      <c r="P38" s="9"/>
      <c r="Q38" s="10"/>
    </row>
    <row r="39" spans="1:17" ht="13.5" customHeight="1" thickBot="1" x14ac:dyDescent="0.35">
      <c r="A39" s="147" t="s">
        <v>77</v>
      </c>
      <c r="B39" s="47">
        <v>2005</v>
      </c>
      <c r="C39" s="13">
        <v>135</v>
      </c>
      <c r="D39" s="12">
        <f t="shared" si="2"/>
        <v>55</v>
      </c>
      <c r="E39" s="61">
        <v>8.8000000000000007</v>
      </c>
      <c r="F39" s="62">
        <f>IF(E39="","",VLOOKUP(E39,Tabliza!$B$3:$E$153,4))</f>
        <v>99</v>
      </c>
      <c r="G39" s="54">
        <v>382</v>
      </c>
      <c r="H39" s="66">
        <f>IF(G39="","",VLOOKUP(G39,Tabliza!$F$3:$H$153,3))</f>
        <v>33</v>
      </c>
      <c r="I39" s="61">
        <v>36</v>
      </c>
      <c r="J39" s="62">
        <f>IF(I39="","",VLOOKUP(I39,Tabliza!$G$3:$H$153,2))</f>
        <v>52</v>
      </c>
      <c r="K39" s="72">
        <v>1.9675925925925928E-3</v>
      </c>
      <c r="L39" s="66">
        <f>IF(K39="","",VLOOKUP(K39,Tabliza!$D$3:$E$153,2))</f>
        <v>89</v>
      </c>
      <c r="M39" s="79">
        <f t="shared" si="3"/>
        <v>273</v>
      </c>
      <c r="N39" s="81">
        <f t="shared" si="1"/>
        <v>6</v>
      </c>
      <c r="O39" s="75">
        <f>IF(SUM(M35:M39)=0,"",SUM(M35:M39))</f>
        <v>1323</v>
      </c>
      <c r="P39" s="15">
        <f>IF(O39="","",O39-MIN(M35:M39))</f>
        <v>1083</v>
      </c>
      <c r="Q39" s="16">
        <f>IF(P39="","",RANK(P39,$P$10:$P$39,0))</f>
        <v>1</v>
      </c>
    </row>
    <row r="40" spans="1:17" ht="13.5" customHeight="1" x14ac:dyDescent="0.3">
      <c r="A40" s="26"/>
      <c r="B40" s="27"/>
      <c r="C40" s="192"/>
      <c r="D40" s="28"/>
      <c r="E40" s="29"/>
      <c r="F40" s="30"/>
      <c r="G40" s="27"/>
      <c r="H40" s="30"/>
      <c r="I40" s="31"/>
      <c r="J40" s="30"/>
      <c r="K40" s="34"/>
      <c r="L40" s="30"/>
      <c r="M40" s="30"/>
      <c r="N40" s="8"/>
      <c r="O40" s="8"/>
      <c r="P40" s="32"/>
      <c r="Q40" s="33"/>
    </row>
    <row r="41" spans="1:17" x14ac:dyDescent="0.3">
      <c r="A41" s="37" t="s">
        <v>41</v>
      </c>
      <c r="B41" s="189" t="s">
        <v>42</v>
      </c>
      <c r="C41" s="39"/>
      <c r="D41" s="38"/>
      <c r="E41" s="40"/>
      <c r="F41" s="41"/>
      <c r="G41" s="41"/>
      <c r="H41" s="41"/>
      <c r="I41" s="357" t="s">
        <v>43</v>
      </c>
      <c r="J41" s="357"/>
      <c r="K41" s="357"/>
      <c r="L41" s="173" t="s">
        <v>44</v>
      </c>
      <c r="M41" s="173"/>
      <c r="N41" s="42"/>
    </row>
    <row r="42" spans="1:17" x14ac:dyDescent="0.3"/>
    <row r="43" spans="1:17" x14ac:dyDescent="0.3"/>
    <row r="44" spans="1:17" x14ac:dyDescent="0.3"/>
    <row r="45" spans="1:17" x14ac:dyDescent="0.3"/>
  </sheetData>
  <sheetProtection password="DA94" sheet="1" objects="1" scenarios="1" selectLockedCells="1" selectUnlockedCells="1"/>
  <mergeCells count="9">
    <mergeCell ref="A7:Q7"/>
    <mergeCell ref="X12:AK12"/>
    <mergeCell ref="I41:K41"/>
    <mergeCell ref="A3:Q3"/>
    <mergeCell ref="B1:O1"/>
    <mergeCell ref="A2:O2"/>
    <mergeCell ref="A4:Q4"/>
    <mergeCell ref="A5:Q5"/>
    <mergeCell ref="A6:Q6"/>
  </mergeCells>
  <conditionalFormatting sqref="N10:N39">
    <cfRule type="cellIs" dxfId="13" priority="1" stopIfTrue="1" operator="lessThan">
      <formula>3.5</formula>
    </cfRule>
    <cfRule type="cellIs" dxfId="12" priority="3" stopIfTrue="1" operator="lessThan">
      <formula>3.5</formula>
    </cfRule>
    <cfRule type="cellIs" dxfId="11" priority="4" stopIfTrue="1" operator="lessThan">
      <formula>3.5</formula>
    </cfRule>
    <cfRule type="cellIs" dxfId="10" priority="5" stopIfTrue="1" operator="lessThan">
      <formula>4</formula>
    </cfRule>
  </conditionalFormatting>
  <conditionalFormatting sqref="N11">
    <cfRule type="cellIs" dxfId="9" priority="2" stopIfTrue="1" operator="lessThan">
      <formula>1</formula>
    </cfRule>
  </conditionalFormatting>
  <pageMargins left="0" right="0" top="0" bottom="0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1:T45"/>
  <sheetViews>
    <sheetView workbookViewId="0">
      <selection activeCell="R1" sqref="R1"/>
    </sheetView>
  </sheetViews>
  <sheetFormatPr defaultColWidth="0" defaultRowHeight="15.05" zeroHeight="1" x14ac:dyDescent="0.3"/>
  <cols>
    <col min="1" max="1" width="23.6640625" style="172" customWidth="1"/>
    <col min="2" max="2" width="10.44140625" style="172" bestFit="1" customWidth="1"/>
    <col min="3" max="3" width="6.6640625" style="172" customWidth="1"/>
    <col min="4" max="4" width="5.6640625" style="172" customWidth="1"/>
    <col min="5" max="5" width="6.109375" style="172" customWidth="1"/>
    <col min="6" max="6" width="5.6640625" style="172" bestFit="1" customWidth="1"/>
    <col min="7" max="7" width="7.44140625" style="172" bestFit="1" customWidth="1"/>
    <col min="8" max="8" width="5.6640625" style="172" bestFit="1" customWidth="1"/>
    <col min="9" max="9" width="9.109375" style="172" customWidth="1"/>
    <col min="10" max="10" width="5.6640625" style="172" bestFit="1" customWidth="1"/>
    <col min="11" max="11" width="7.6640625" style="172" customWidth="1"/>
    <col min="12" max="12" width="5.6640625" style="172" bestFit="1" customWidth="1"/>
    <col min="13" max="13" width="6.33203125" style="172" bestFit="1" customWidth="1"/>
    <col min="14" max="14" width="6.5546875" style="172" customWidth="1"/>
    <col min="15" max="15" width="10.33203125" style="172" customWidth="1"/>
    <col min="16" max="16" width="8.6640625" style="172" customWidth="1"/>
    <col min="17" max="17" width="6.6640625" style="172" customWidth="1"/>
    <col min="18" max="18" width="7.88671875" style="44" customWidth="1"/>
    <col min="19" max="19" width="14.5546875" style="172" hidden="1" customWidth="1"/>
    <col min="20" max="20" width="0" style="172" hidden="1" customWidth="1"/>
    <col min="21" max="16384" width="8.88671875" style="172" hidden="1"/>
  </cols>
  <sheetData>
    <row r="1" spans="1:17" ht="13.5" customHeight="1" x14ac:dyDescent="0.3">
      <c r="A1" s="35"/>
      <c r="B1" s="356" t="s">
        <v>40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"/>
      <c r="Q1" s="35"/>
    </row>
    <row r="2" spans="1:17" ht="13.5" customHeight="1" x14ac:dyDescent="0.3">
      <c r="A2" s="356" t="s">
        <v>39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"/>
      <c r="Q2" s="35"/>
    </row>
    <row r="3" spans="1:17" ht="13.5" customHeight="1" x14ac:dyDescent="0.3">
      <c r="A3" s="358" t="s">
        <v>80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</row>
    <row r="4" spans="1:17" ht="13.5" customHeight="1" x14ac:dyDescent="0.3">
      <c r="A4" s="359" t="s">
        <v>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</row>
    <row r="5" spans="1:17" ht="13.5" customHeight="1" x14ac:dyDescent="0.3">
      <c r="A5" s="360" t="s">
        <v>78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</row>
    <row r="6" spans="1:17" ht="13.5" customHeight="1" x14ac:dyDescent="0.3">
      <c r="A6" s="356" t="s">
        <v>228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</row>
    <row r="7" spans="1:17" ht="13.5" customHeight="1" x14ac:dyDescent="0.3">
      <c r="A7" s="355" t="s">
        <v>229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</row>
    <row r="8" spans="1:17" ht="13.5" customHeight="1" thickBot="1" x14ac:dyDescent="0.3">
      <c r="K8" s="312"/>
    </row>
    <row r="9" spans="1:17" ht="26.95" thickBot="1" x14ac:dyDescent="0.35">
      <c r="A9" s="1" t="s">
        <v>14</v>
      </c>
      <c r="B9" s="2" t="s">
        <v>15</v>
      </c>
      <c r="C9" s="2" t="s">
        <v>16</v>
      </c>
      <c r="D9" s="3" t="s">
        <v>17</v>
      </c>
      <c r="E9" s="56" t="s">
        <v>3</v>
      </c>
      <c r="F9" s="57" t="s">
        <v>18</v>
      </c>
      <c r="G9" s="43" t="s">
        <v>19</v>
      </c>
      <c r="H9" s="3" t="s">
        <v>20</v>
      </c>
      <c r="I9" s="73" t="s">
        <v>45</v>
      </c>
      <c r="J9" s="57" t="s">
        <v>20</v>
      </c>
      <c r="K9" s="69" t="s">
        <v>5</v>
      </c>
      <c r="L9" s="3" t="s">
        <v>20</v>
      </c>
      <c r="M9" s="1" t="s">
        <v>22</v>
      </c>
      <c r="N9" s="57" t="s">
        <v>23</v>
      </c>
      <c r="O9" s="74" t="s">
        <v>24</v>
      </c>
      <c r="P9" s="4" t="s">
        <v>25</v>
      </c>
      <c r="Q9" s="193" t="s">
        <v>26</v>
      </c>
    </row>
    <row r="10" spans="1:17" ht="13.5" customHeight="1" x14ac:dyDescent="0.3">
      <c r="A10" s="148" t="s">
        <v>70</v>
      </c>
      <c r="B10" s="46">
        <v>2004</v>
      </c>
      <c r="C10" s="17">
        <v>117</v>
      </c>
      <c r="D10" s="6">
        <v>6</v>
      </c>
      <c r="E10" s="58">
        <v>8.8000000000000007</v>
      </c>
      <c r="F10" s="59">
        <f>IF(E10="","",VLOOKUP(E10,Tabliza!$B$3:$E$153,4))</f>
        <v>99</v>
      </c>
      <c r="G10" s="53">
        <v>366</v>
      </c>
      <c r="H10" s="65">
        <f>IF(G10="","",VLOOKUP(G10,Tabliza!$F$3:$H$153,3))</f>
        <v>29</v>
      </c>
      <c r="I10" s="58">
        <v>30</v>
      </c>
      <c r="J10" s="59">
        <f>IF(I10="","",VLOOKUP(I10,Tabliza!$G$3:$H$153,2))</f>
        <v>39</v>
      </c>
      <c r="K10" s="70">
        <v>1.9629629629629628E-3</v>
      </c>
      <c r="L10" s="65">
        <f>IF(K10="","",VLOOKUP(K10,Tabliza!$D$3:$E$153,2))</f>
        <v>89</v>
      </c>
      <c r="M10" s="77">
        <f>SUM(F10,H10,J10,L10)</f>
        <v>256</v>
      </c>
      <c r="N10" s="78">
        <f>IF(M10=0,"",RANK(M10,$M$10:$M$39,0))</f>
        <v>29</v>
      </c>
      <c r="O10" s="8"/>
      <c r="P10" s="9"/>
      <c r="Q10" s="10"/>
    </row>
    <row r="11" spans="1:17" ht="13.5" customHeight="1" x14ac:dyDescent="0.3">
      <c r="A11" s="148" t="s">
        <v>158</v>
      </c>
      <c r="B11" s="46">
        <v>2004</v>
      </c>
      <c r="C11" s="191">
        <v>117</v>
      </c>
      <c r="D11" s="11">
        <f>D10+1</f>
        <v>7</v>
      </c>
      <c r="E11" s="60">
        <v>8.5</v>
      </c>
      <c r="F11" s="59">
        <f>IF(E11="","",VLOOKUP(E11,Tabliza!$B$3:$E$153,4))</f>
        <v>108</v>
      </c>
      <c r="G11" s="53">
        <v>380</v>
      </c>
      <c r="H11" s="65">
        <f>IF(G11="","",VLOOKUP(G11,Tabliza!$F$3:$H$153,3))</f>
        <v>32</v>
      </c>
      <c r="I11" s="60">
        <v>44</v>
      </c>
      <c r="J11" s="59">
        <f>IF(I11="","",VLOOKUP(I11,Tabliza!$G$3:$H$153,2))</f>
        <v>72</v>
      </c>
      <c r="K11" s="71">
        <v>1.957175925925926E-3</v>
      </c>
      <c r="L11" s="65">
        <f>IF(K11="","",VLOOKUP(K11,Tabliza!$D$3:$E$153,2))</f>
        <v>90</v>
      </c>
      <c r="M11" s="77">
        <f t="shared" ref="M11:M39" si="0">SUM(F11,H11,J11,L11)</f>
        <v>302</v>
      </c>
      <c r="N11" s="78">
        <f t="shared" ref="N11:N39" si="1">IF(M11=0,"",RANK(M11,$M$10:$M$39,0))</f>
        <v>21</v>
      </c>
      <c r="O11" s="8"/>
      <c r="P11" s="9"/>
      <c r="Q11" s="10"/>
    </row>
    <row r="12" spans="1:17" ht="13.5" customHeight="1" x14ac:dyDescent="0.3">
      <c r="A12" s="148" t="s">
        <v>63</v>
      </c>
      <c r="B12" s="46">
        <v>2003</v>
      </c>
      <c r="C12" s="191">
        <v>117</v>
      </c>
      <c r="D12" s="11">
        <f t="shared" ref="D12:D39" si="2">D11+1</f>
        <v>8</v>
      </c>
      <c r="E12" s="60">
        <v>8.4</v>
      </c>
      <c r="F12" s="59">
        <f>IF(E12="","",VLOOKUP(E12,Tabliza!$B$3:$E$153,4))</f>
        <v>111</v>
      </c>
      <c r="G12" s="53">
        <v>430</v>
      </c>
      <c r="H12" s="65">
        <f>IF(G12="","",VLOOKUP(G12,Tabliza!$F$3:$H$153,3))</f>
        <v>45</v>
      </c>
      <c r="I12" s="60">
        <v>35</v>
      </c>
      <c r="J12" s="59">
        <f>IF(I12="","",VLOOKUP(I12,Tabliza!$G$3:$H$153,2))</f>
        <v>49</v>
      </c>
      <c r="K12" s="71">
        <v>1.96412037037037E-3</v>
      </c>
      <c r="L12" s="65">
        <f>IF(K12="","",VLOOKUP(K12,Tabliza!$D$3:$E$153,2))</f>
        <v>89</v>
      </c>
      <c r="M12" s="77">
        <f t="shared" si="0"/>
        <v>294</v>
      </c>
      <c r="N12" s="78">
        <f t="shared" si="1"/>
        <v>25</v>
      </c>
      <c r="O12" s="8"/>
      <c r="P12" s="9"/>
      <c r="Q12" s="10"/>
    </row>
    <row r="13" spans="1:17" ht="13.5" customHeight="1" x14ac:dyDescent="0.3">
      <c r="A13" s="148" t="s">
        <v>159</v>
      </c>
      <c r="B13" s="46">
        <v>2003</v>
      </c>
      <c r="C13" s="191">
        <v>117</v>
      </c>
      <c r="D13" s="11">
        <f t="shared" si="2"/>
        <v>9</v>
      </c>
      <c r="E13" s="60">
        <v>10.3</v>
      </c>
      <c r="F13" s="59">
        <f>IF(E13="","",VLOOKUP(E13,Tabliza!$B$3:$E$153,4))</f>
        <v>54</v>
      </c>
      <c r="G13" s="53">
        <v>317</v>
      </c>
      <c r="H13" s="65">
        <f>IF(G13="","",VLOOKUP(G13,Tabliza!$F$3:$H$153,3))</f>
        <v>18</v>
      </c>
      <c r="I13" s="60">
        <v>30</v>
      </c>
      <c r="J13" s="59">
        <f>IF(I13="","",VLOOKUP(I13,Tabliza!$G$3:$H$153,2))</f>
        <v>39</v>
      </c>
      <c r="K13" s="71">
        <v>2.2326388888888886E-3</v>
      </c>
      <c r="L13" s="65">
        <f>IF(K13="","",VLOOKUP(K13,Tabliza!$D$3:$E$153,2))</f>
        <v>60</v>
      </c>
      <c r="M13" s="77">
        <f t="shared" si="0"/>
        <v>171</v>
      </c>
      <c r="N13" s="78">
        <f t="shared" si="1"/>
        <v>30</v>
      </c>
      <c r="O13" s="8"/>
      <c r="P13" s="9"/>
      <c r="Q13" s="10"/>
    </row>
    <row r="14" spans="1:17" ht="13.5" customHeight="1" thickBot="1" x14ac:dyDescent="0.35">
      <c r="A14" s="150" t="s">
        <v>160</v>
      </c>
      <c r="B14" s="135">
        <v>2003</v>
      </c>
      <c r="C14" s="13">
        <v>117</v>
      </c>
      <c r="D14" s="12">
        <f t="shared" si="2"/>
        <v>10</v>
      </c>
      <c r="E14" s="61">
        <v>8.3000000000000007</v>
      </c>
      <c r="F14" s="62">
        <f>IF(E14="","",VLOOKUP(E14,Tabliza!$B$3:$E$153,4))</f>
        <v>114</v>
      </c>
      <c r="G14" s="54">
        <v>412</v>
      </c>
      <c r="H14" s="66">
        <f>IF(G14="","",VLOOKUP(G14,Tabliza!$F$3:$H$153,3))</f>
        <v>40</v>
      </c>
      <c r="I14" s="61">
        <v>45</v>
      </c>
      <c r="J14" s="62">
        <f>IF(I14="","",VLOOKUP(I14,Tabliza!$G$3:$H$153,2))</f>
        <v>74</v>
      </c>
      <c r="K14" s="72">
        <v>1.9085648148148145E-3</v>
      </c>
      <c r="L14" s="66">
        <f>IF(K14="","",VLOOKUP(K14,Tabliza!$D$3:$E$153,2))</f>
        <v>95</v>
      </c>
      <c r="M14" s="79">
        <f t="shared" si="0"/>
        <v>323</v>
      </c>
      <c r="N14" s="80">
        <f t="shared" si="1"/>
        <v>14</v>
      </c>
      <c r="O14" s="75">
        <f>IF(SUM(M10:M14)=0,"",SUM(M10:M14))</f>
        <v>1346</v>
      </c>
      <c r="P14" s="15">
        <f>IF(O14="","",O14-MIN(M10:M14))</f>
        <v>1175</v>
      </c>
      <c r="Q14" s="16">
        <f>IF(P14="","",RANK(P14,$P$10:$P$39,0))</f>
        <v>6</v>
      </c>
    </row>
    <row r="15" spans="1:17" ht="13.5" customHeight="1" x14ac:dyDescent="0.3">
      <c r="A15" s="148" t="s">
        <v>232</v>
      </c>
      <c r="B15" s="46">
        <v>2004</v>
      </c>
      <c r="C15" s="17">
        <v>121</v>
      </c>
      <c r="D15" s="6">
        <v>16</v>
      </c>
      <c r="E15" s="58">
        <v>8.1</v>
      </c>
      <c r="F15" s="59">
        <f>IF(E15="","",VLOOKUP(E15,Tabliza!$B$3:$E$153,4))</f>
        <v>120</v>
      </c>
      <c r="G15" s="53">
        <v>468</v>
      </c>
      <c r="H15" s="65">
        <f>IF(G15="","",VLOOKUP(G15,Tabliza!$F$3:$H$153,3))</f>
        <v>55</v>
      </c>
      <c r="I15" s="58">
        <v>30</v>
      </c>
      <c r="J15" s="59">
        <f>IF(I15="","",VLOOKUP(I15,Tabliza!$G$3:$H$153,2))</f>
        <v>39</v>
      </c>
      <c r="K15" s="70">
        <v>1.9618055555555556E-3</v>
      </c>
      <c r="L15" s="65">
        <f>IF(K15="","",VLOOKUP(K15,Tabliza!$D$3:$E$153,2))</f>
        <v>90</v>
      </c>
      <c r="M15" s="77">
        <f t="shared" si="0"/>
        <v>304</v>
      </c>
      <c r="N15" s="78">
        <f t="shared" si="1"/>
        <v>20</v>
      </c>
      <c r="O15" s="8"/>
      <c r="P15" s="9"/>
      <c r="Q15" s="18"/>
    </row>
    <row r="16" spans="1:17" ht="13.5" customHeight="1" x14ac:dyDescent="0.3">
      <c r="A16" s="148" t="s">
        <v>167</v>
      </c>
      <c r="B16" s="46">
        <v>2003</v>
      </c>
      <c r="C16" s="17">
        <v>121</v>
      </c>
      <c r="D16" s="11">
        <f t="shared" si="2"/>
        <v>17</v>
      </c>
      <c r="E16" s="60">
        <v>7.9</v>
      </c>
      <c r="F16" s="59">
        <f>IF(E16="","",VLOOKUP(E16,Tabliza!$B$3:$E$153,4))</f>
        <v>126</v>
      </c>
      <c r="G16" s="53">
        <v>456</v>
      </c>
      <c r="H16" s="65">
        <f>IF(G16="","",VLOOKUP(G16,Tabliza!$F$3:$H$153,3))</f>
        <v>51</v>
      </c>
      <c r="I16" s="60">
        <v>29</v>
      </c>
      <c r="J16" s="59">
        <f>IF(I16="","",VLOOKUP(I16,Tabliza!$G$3:$H$153,2))</f>
        <v>37</v>
      </c>
      <c r="K16" s="71">
        <v>1.8645833333333333E-3</v>
      </c>
      <c r="L16" s="65">
        <f>IF(K16="","",VLOOKUP(K16,Tabliza!$D$3:$E$153,2))</f>
        <v>100</v>
      </c>
      <c r="M16" s="77">
        <f t="shared" si="0"/>
        <v>314</v>
      </c>
      <c r="N16" s="78">
        <f t="shared" si="1"/>
        <v>16</v>
      </c>
      <c r="O16" s="8"/>
      <c r="P16" s="9"/>
      <c r="Q16" s="18"/>
    </row>
    <row r="17" spans="1:20" ht="13.5" customHeight="1" x14ac:dyDescent="0.3">
      <c r="A17" s="152" t="s">
        <v>168</v>
      </c>
      <c r="B17" s="46">
        <v>2003</v>
      </c>
      <c r="C17" s="17">
        <v>121</v>
      </c>
      <c r="D17" s="11">
        <f t="shared" si="2"/>
        <v>18</v>
      </c>
      <c r="E17" s="60">
        <v>8.4499999999999993</v>
      </c>
      <c r="F17" s="59">
        <f>IF(E17="","",VLOOKUP(E17,Tabliza!$B$3:$E$153,4))</f>
        <v>111</v>
      </c>
      <c r="G17" s="53">
        <v>410</v>
      </c>
      <c r="H17" s="65">
        <f>IF(G17="","",VLOOKUP(G17,Tabliza!$F$3:$H$153,3))</f>
        <v>40</v>
      </c>
      <c r="I17" s="60">
        <v>50</v>
      </c>
      <c r="J17" s="59">
        <f>IF(I17="","",VLOOKUP(I17,Tabliza!$G$3:$H$153,2))</f>
        <v>87</v>
      </c>
      <c r="K17" s="71">
        <v>1.8009259259259261E-3</v>
      </c>
      <c r="L17" s="65">
        <f>IF(K17="","",VLOOKUP(K17,Tabliza!$D$3:$E$153,2))</f>
        <v>107</v>
      </c>
      <c r="M17" s="77">
        <f t="shared" si="0"/>
        <v>345</v>
      </c>
      <c r="N17" s="78">
        <f t="shared" si="1"/>
        <v>8</v>
      </c>
      <c r="O17" s="8"/>
      <c r="P17" s="9"/>
      <c r="Q17" s="18"/>
    </row>
    <row r="18" spans="1:20" ht="13.5" customHeight="1" x14ac:dyDescent="0.3">
      <c r="A18" s="148" t="s">
        <v>169</v>
      </c>
      <c r="B18" s="46">
        <v>2003</v>
      </c>
      <c r="C18" s="17">
        <v>121</v>
      </c>
      <c r="D18" s="11">
        <f t="shared" si="2"/>
        <v>19</v>
      </c>
      <c r="E18" s="58">
        <v>8.1999999999999993</v>
      </c>
      <c r="F18" s="59">
        <f>IF(E18="","",VLOOKUP(E18,Tabliza!$B$3:$E$153,4))</f>
        <v>117</v>
      </c>
      <c r="G18" s="53">
        <v>485</v>
      </c>
      <c r="H18" s="65">
        <f>IF(G18="","",VLOOKUP(G18,Tabliza!$F$3:$H$153,3))</f>
        <v>61</v>
      </c>
      <c r="I18" s="58">
        <v>40</v>
      </c>
      <c r="J18" s="59">
        <f>IF(I18="","",VLOOKUP(I18,Tabliza!$G$3:$H$153,2))</f>
        <v>62</v>
      </c>
      <c r="K18" s="70">
        <v>1.8599537037037037E-3</v>
      </c>
      <c r="L18" s="65">
        <f>IF(K18="","",VLOOKUP(K18,Tabliza!$D$3:$E$153,2))</f>
        <v>101</v>
      </c>
      <c r="M18" s="77">
        <f t="shared" si="0"/>
        <v>341</v>
      </c>
      <c r="N18" s="78">
        <f t="shared" si="1"/>
        <v>9</v>
      </c>
      <c r="O18" s="8"/>
      <c r="P18" s="9"/>
      <c r="Q18" s="18"/>
    </row>
    <row r="19" spans="1:20" ht="13.5" customHeight="1" thickBot="1" x14ac:dyDescent="0.35">
      <c r="A19" s="150" t="s">
        <v>170</v>
      </c>
      <c r="B19" s="46">
        <v>2003</v>
      </c>
      <c r="C19" s="13">
        <v>121</v>
      </c>
      <c r="D19" s="12">
        <f t="shared" si="2"/>
        <v>20</v>
      </c>
      <c r="E19" s="61">
        <v>8.5</v>
      </c>
      <c r="F19" s="62">
        <f>IF(E19="","",VLOOKUP(E19,Tabliza!$B$3:$E$153,4))</f>
        <v>108</v>
      </c>
      <c r="G19" s="54">
        <v>451</v>
      </c>
      <c r="H19" s="66">
        <f>IF(G19="","",VLOOKUP(G19,Tabliza!$F$3:$H$153,3))</f>
        <v>50</v>
      </c>
      <c r="I19" s="61">
        <v>37</v>
      </c>
      <c r="J19" s="62">
        <f>IF(I19="","",VLOOKUP(I19,Tabliza!$G$3:$H$153,2))</f>
        <v>54</v>
      </c>
      <c r="K19" s="72">
        <v>1.8750000000000001E-3</v>
      </c>
      <c r="L19" s="66">
        <f>IF(K19="","",VLOOKUP(K19,Tabliza!$D$3:$E$153,2))</f>
        <v>99</v>
      </c>
      <c r="M19" s="79">
        <f t="shared" si="0"/>
        <v>311</v>
      </c>
      <c r="N19" s="80">
        <f t="shared" si="1"/>
        <v>19</v>
      </c>
      <c r="O19" s="75">
        <f>IF(SUM(M15:M19)=0,"",SUM(M15:M19))</f>
        <v>1615</v>
      </c>
      <c r="P19" s="15">
        <f>IF(O19="","",O19-MIN(M15:M19))</f>
        <v>1311</v>
      </c>
      <c r="Q19" s="16">
        <f>IF(P19="","",RANK(P19,$P$10:$P$39,0))</f>
        <v>4</v>
      </c>
    </row>
    <row r="20" spans="1:20" ht="13.5" customHeight="1" x14ac:dyDescent="0.3">
      <c r="A20" s="159" t="s">
        <v>236</v>
      </c>
      <c r="B20" s="19">
        <v>2004</v>
      </c>
      <c r="C20" s="20">
        <v>125</v>
      </c>
      <c r="D20" s="6">
        <v>26</v>
      </c>
      <c r="E20" s="58">
        <v>9.1999999999999993</v>
      </c>
      <c r="F20" s="59">
        <f>IF(E20="","",VLOOKUP(E20,Tabliza!$B$3:$E$153,4))</f>
        <v>87</v>
      </c>
      <c r="G20" s="53">
        <v>405</v>
      </c>
      <c r="H20" s="65">
        <f>IF(G20="","",VLOOKUP(G20,Tabliza!$F$3:$H$153,3))</f>
        <v>39</v>
      </c>
      <c r="I20" s="58">
        <v>34</v>
      </c>
      <c r="J20" s="59">
        <f>IF(I20="","",VLOOKUP(I20,Tabliza!$G$3:$H$153,2))</f>
        <v>47</v>
      </c>
      <c r="K20" s="70">
        <v>1.8750000000000001E-3</v>
      </c>
      <c r="L20" s="65">
        <f>IF(K20="","",VLOOKUP(K20,Tabliza!$D$3:$E$153,2))</f>
        <v>99</v>
      </c>
      <c r="M20" s="77">
        <f t="shared" si="0"/>
        <v>272</v>
      </c>
      <c r="N20" s="78">
        <f t="shared" si="1"/>
        <v>28</v>
      </c>
      <c r="O20" s="8"/>
      <c r="P20" s="9"/>
      <c r="Q20" s="10"/>
    </row>
    <row r="21" spans="1:20" ht="13.5" customHeight="1" x14ac:dyDescent="0.3">
      <c r="A21" s="158" t="s">
        <v>182</v>
      </c>
      <c r="B21" s="21">
        <v>2003</v>
      </c>
      <c r="C21" s="20">
        <v>125</v>
      </c>
      <c r="D21" s="11">
        <f t="shared" si="2"/>
        <v>27</v>
      </c>
      <c r="E21" s="60">
        <v>7.7</v>
      </c>
      <c r="F21" s="59">
        <f>IF(E21="","",VLOOKUP(E21,Tabliza!$B$3:$E$153,4))</f>
        <v>132</v>
      </c>
      <c r="G21" s="53">
        <v>550</v>
      </c>
      <c r="H21" s="65">
        <f>IF(G21="","",VLOOKUP(G21,Tabliza!$F$3:$H$153,3))</f>
        <v>83</v>
      </c>
      <c r="I21" s="60">
        <v>56</v>
      </c>
      <c r="J21" s="59">
        <f>IF(I21="","",VLOOKUP(I21,Tabliza!$G$3:$H$153,2))</f>
        <v>102</v>
      </c>
      <c r="K21" s="71">
        <v>1.7488425925925926E-3</v>
      </c>
      <c r="L21" s="65">
        <f>IF(K21="","",VLOOKUP(K21,Tabliza!$D$3:$E$153,2))</f>
        <v>113</v>
      </c>
      <c r="M21" s="77">
        <f t="shared" si="0"/>
        <v>430</v>
      </c>
      <c r="N21" s="78">
        <f t="shared" si="1"/>
        <v>1</v>
      </c>
      <c r="O21" s="8"/>
      <c r="P21" s="9"/>
      <c r="Q21" s="10"/>
    </row>
    <row r="22" spans="1:20" ht="13.5" customHeight="1" x14ac:dyDescent="0.3">
      <c r="A22" s="163" t="s">
        <v>71</v>
      </c>
      <c r="B22" s="136">
        <v>2004</v>
      </c>
      <c r="C22" s="20">
        <v>125</v>
      </c>
      <c r="D22" s="11">
        <f t="shared" si="2"/>
        <v>28</v>
      </c>
      <c r="E22" s="60">
        <v>8</v>
      </c>
      <c r="F22" s="59">
        <f>IF(E22="","",VLOOKUP(E22,Tabliza!$B$3:$E$153,4))</f>
        <v>123</v>
      </c>
      <c r="G22" s="53">
        <v>462</v>
      </c>
      <c r="H22" s="65">
        <f>IF(G22="","",VLOOKUP(G22,Tabliza!$F$3:$H$153,3))</f>
        <v>53</v>
      </c>
      <c r="I22" s="60">
        <v>28</v>
      </c>
      <c r="J22" s="59">
        <f>IF(I22="","",VLOOKUP(I22,Tabliza!$G$3:$H$153,2))</f>
        <v>35</v>
      </c>
      <c r="K22" s="71">
        <v>1.8356481481481481E-3</v>
      </c>
      <c r="L22" s="65">
        <f>IF(K22="","",VLOOKUP(K22,Tabliza!$D$3:$E$153,2))</f>
        <v>103</v>
      </c>
      <c r="M22" s="77">
        <f t="shared" si="0"/>
        <v>314</v>
      </c>
      <c r="N22" s="78">
        <f t="shared" si="1"/>
        <v>16</v>
      </c>
      <c r="O22" s="8"/>
      <c r="P22" s="9"/>
      <c r="Q22" s="10"/>
    </row>
    <row r="23" spans="1:20" ht="13.5" customHeight="1" x14ac:dyDescent="0.3">
      <c r="A23" s="160" t="s">
        <v>64</v>
      </c>
      <c r="B23" s="22">
        <v>2003</v>
      </c>
      <c r="C23" s="20">
        <v>125</v>
      </c>
      <c r="D23" s="11">
        <f t="shared" si="2"/>
        <v>29</v>
      </c>
      <c r="E23" s="60">
        <v>7.5</v>
      </c>
      <c r="F23" s="59">
        <f>IF(E23="","",VLOOKUP(E23,Tabliza!$B$3:$E$153,4))</f>
        <v>138</v>
      </c>
      <c r="G23" s="53">
        <v>520</v>
      </c>
      <c r="H23" s="65">
        <f>IF(G23="","",VLOOKUP(G23,Tabliza!$F$3:$H$153,3))</f>
        <v>73</v>
      </c>
      <c r="I23" s="60">
        <v>49</v>
      </c>
      <c r="J23" s="59">
        <f>IF(I23="","",VLOOKUP(I23,Tabliza!$G$3:$H$153,2))</f>
        <v>84</v>
      </c>
      <c r="K23" s="71">
        <v>1.6319444444444445E-3</v>
      </c>
      <c r="L23" s="65">
        <f>IF(K23="","",VLOOKUP(K23,Tabliza!$D$3:$E$153,2))</f>
        <v>125</v>
      </c>
      <c r="M23" s="77">
        <f t="shared" si="0"/>
        <v>420</v>
      </c>
      <c r="N23" s="78">
        <f t="shared" si="1"/>
        <v>2</v>
      </c>
      <c r="O23" s="8"/>
      <c r="P23" s="9"/>
      <c r="Q23" s="10"/>
      <c r="S23" s="138"/>
      <c r="T23" s="139"/>
    </row>
    <row r="24" spans="1:20" ht="13.5" customHeight="1" thickBot="1" x14ac:dyDescent="0.35">
      <c r="A24" s="162" t="s">
        <v>237</v>
      </c>
      <c r="B24" s="23">
        <v>2004</v>
      </c>
      <c r="C24" s="24">
        <v>125</v>
      </c>
      <c r="D24" s="12">
        <f t="shared" si="2"/>
        <v>30</v>
      </c>
      <c r="E24" s="61">
        <v>8.6</v>
      </c>
      <c r="F24" s="62">
        <f>IF(E24="","",VLOOKUP(E24,Tabliza!$B$3:$E$153,4))</f>
        <v>105</v>
      </c>
      <c r="G24" s="54">
        <v>406</v>
      </c>
      <c r="H24" s="66">
        <f>IF(G24="","",VLOOKUP(G24,Tabliza!$F$3:$H$153,3))</f>
        <v>39</v>
      </c>
      <c r="I24" s="61">
        <v>32</v>
      </c>
      <c r="J24" s="62">
        <f>IF(I24="","",VLOOKUP(I24,Tabliza!$G$3:$H$153,2))</f>
        <v>43</v>
      </c>
      <c r="K24" s="72">
        <v>1.8206018518518519E-3</v>
      </c>
      <c r="L24" s="66">
        <f>IF(K24="","",VLOOKUP(K24,Tabliza!$D$3:$E$153,2))</f>
        <v>105</v>
      </c>
      <c r="M24" s="79">
        <f t="shared" si="0"/>
        <v>292</v>
      </c>
      <c r="N24" s="80">
        <f t="shared" si="1"/>
        <v>26</v>
      </c>
      <c r="O24" s="75">
        <f>IF(SUM(M20:M24)=0,"",SUM(M20:M24))</f>
        <v>1728</v>
      </c>
      <c r="P24" s="15">
        <f>IF(O24="","",O24-MIN(M20:M24))</f>
        <v>1456</v>
      </c>
      <c r="Q24" s="16">
        <f>IF(P24="","",RANK(P24,$P$10:$P$39,0))</f>
        <v>1</v>
      </c>
    </row>
    <row r="25" spans="1:20" ht="13.5" customHeight="1" x14ac:dyDescent="0.3">
      <c r="A25" s="168" t="s">
        <v>188</v>
      </c>
      <c r="B25" s="48">
        <v>2003</v>
      </c>
      <c r="C25" s="20">
        <v>126</v>
      </c>
      <c r="D25" s="6">
        <v>36</v>
      </c>
      <c r="E25" s="58">
        <v>8.1999999999999993</v>
      </c>
      <c r="F25" s="59">
        <f>IF(E25="","",VLOOKUP(E25,Tabliza!$B$3:$E$153,4))</f>
        <v>117</v>
      </c>
      <c r="G25" s="53">
        <v>456</v>
      </c>
      <c r="H25" s="65">
        <f>IF(G25="","",VLOOKUP(G25,Tabliza!$F$3:$H$153,3))</f>
        <v>51</v>
      </c>
      <c r="I25" s="58">
        <v>51</v>
      </c>
      <c r="J25" s="59">
        <f>IF(I25="","",VLOOKUP(I25,Tabliza!$G$3:$H$153,2))</f>
        <v>89</v>
      </c>
      <c r="K25" s="70">
        <v>1.9664351851851852E-3</v>
      </c>
      <c r="L25" s="65">
        <f>IF(K25="","",VLOOKUP(K25,Tabliza!$D$3:$E$153,2))</f>
        <v>89</v>
      </c>
      <c r="M25" s="77">
        <f t="shared" si="0"/>
        <v>346</v>
      </c>
      <c r="N25" s="78">
        <f t="shared" si="1"/>
        <v>7</v>
      </c>
      <c r="O25" s="8"/>
      <c r="P25" s="9"/>
      <c r="Q25" s="10"/>
    </row>
    <row r="26" spans="1:20" ht="13.5" customHeight="1" x14ac:dyDescent="0.3">
      <c r="A26" s="168" t="s">
        <v>65</v>
      </c>
      <c r="B26" s="48">
        <v>2003</v>
      </c>
      <c r="C26" s="20">
        <v>126</v>
      </c>
      <c r="D26" s="11">
        <f t="shared" si="2"/>
        <v>37</v>
      </c>
      <c r="E26" s="60">
        <v>7.6</v>
      </c>
      <c r="F26" s="59">
        <f>IF(E26="","",VLOOKUP(E26,Tabliza!$B$3:$E$153,4))</f>
        <v>135</v>
      </c>
      <c r="G26" s="53">
        <v>506</v>
      </c>
      <c r="H26" s="65">
        <f>IF(G26="","",VLOOKUP(G26,Tabliza!$F$3:$H$153,3))</f>
        <v>68</v>
      </c>
      <c r="I26" s="60">
        <v>44.5</v>
      </c>
      <c r="J26" s="59">
        <f>IF(I26="","",VLOOKUP(I26,Tabliza!$G$3:$H$153,2))</f>
        <v>73</v>
      </c>
      <c r="K26" s="71">
        <v>1.8506944444444445E-3</v>
      </c>
      <c r="L26" s="65">
        <f>IF(K26="","",VLOOKUP(K26,Tabliza!$D$3:$E$153,2))</f>
        <v>102</v>
      </c>
      <c r="M26" s="77">
        <f t="shared" si="0"/>
        <v>378</v>
      </c>
      <c r="N26" s="78">
        <f t="shared" si="1"/>
        <v>5</v>
      </c>
      <c r="O26" s="76"/>
      <c r="P26" s="25"/>
      <c r="Q26" s="10"/>
    </row>
    <row r="27" spans="1:20" ht="13.5" customHeight="1" x14ac:dyDescent="0.3">
      <c r="A27" s="169" t="s">
        <v>238</v>
      </c>
      <c r="B27" s="48">
        <v>2003</v>
      </c>
      <c r="C27" s="20">
        <v>126</v>
      </c>
      <c r="D27" s="11">
        <f t="shared" si="2"/>
        <v>38</v>
      </c>
      <c r="E27" s="60">
        <v>8.1</v>
      </c>
      <c r="F27" s="59">
        <f>IF(E27="","",VLOOKUP(E27,Tabliza!$B$3:$E$153,4))</f>
        <v>120</v>
      </c>
      <c r="G27" s="53">
        <v>407</v>
      </c>
      <c r="H27" s="65">
        <f>IF(G27="","",VLOOKUP(G27,Tabliza!$F$3:$H$153,3))</f>
        <v>39</v>
      </c>
      <c r="I27" s="60">
        <v>35</v>
      </c>
      <c r="J27" s="59">
        <f>IF(I27="","",VLOOKUP(I27,Tabliza!$G$3:$H$153,2))</f>
        <v>49</v>
      </c>
      <c r="K27" s="71">
        <v>1.8113425925925927E-3</v>
      </c>
      <c r="L27" s="65">
        <f>IF(K27="","",VLOOKUP(K27,Tabliza!$D$3:$E$153,2))</f>
        <v>106</v>
      </c>
      <c r="M27" s="77">
        <f t="shared" si="0"/>
        <v>314</v>
      </c>
      <c r="N27" s="78">
        <f t="shared" si="1"/>
        <v>16</v>
      </c>
      <c r="O27" s="8"/>
      <c r="P27" s="9"/>
      <c r="Q27" s="10"/>
    </row>
    <row r="28" spans="1:20" ht="13.5" customHeight="1" x14ac:dyDescent="0.3">
      <c r="A28" s="168" t="s">
        <v>189</v>
      </c>
      <c r="B28" s="48">
        <v>2003</v>
      </c>
      <c r="C28" s="20">
        <v>126</v>
      </c>
      <c r="D28" s="11">
        <f t="shared" si="2"/>
        <v>39</v>
      </c>
      <c r="E28" s="60">
        <v>7.6</v>
      </c>
      <c r="F28" s="63">
        <f>IF(E28="","",VLOOKUP(E28,Tabliza!$B$3:$E$153,4))</f>
        <v>135</v>
      </c>
      <c r="G28" s="55">
        <v>510</v>
      </c>
      <c r="H28" s="67">
        <f>IF(G28="","",VLOOKUP(G28,Tabliza!$F$3:$H$153,3))</f>
        <v>69</v>
      </c>
      <c r="I28" s="60">
        <v>50</v>
      </c>
      <c r="J28" s="63">
        <f>IF(I28="","",VLOOKUP(I28,Tabliza!$G$3:$H$153,2))</f>
        <v>87</v>
      </c>
      <c r="K28" s="71">
        <v>1.888888888888889E-3</v>
      </c>
      <c r="L28" s="67">
        <f>IF(K28="","",VLOOKUP(K28,Tabliza!$D$3:$E$153,2))</f>
        <v>97</v>
      </c>
      <c r="M28" s="82">
        <f t="shared" si="0"/>
        <v>388</v>
      </c>
      <c r="N28" s="78">
        <f t="shared" si="1"/>
        <v>4</v>
      </c>
      <c r="O28" s="8"/>
      <c r="P28" s="9"/>
      <c r="Q28" s="10"/>
    </row>
    <row r="29" spans="1:20" ht="13.5" customHeight="1" thickBot="1" x14ac:dyDescent="0.35">
      <c r="A29" s="167" t="s">
        <v>190</v>
      </c>
      <c r="B29" s="49">
        <v>2004</v>
      </c>
      <c r="C29" s="24">
        <v>126</v>
      </c>
      <c r="D29" s="12">
        <f t="shared" si="2"/>
        <v>40</v>
      </c>
      <c r="E29" s="61">
        <v>8.5</v>
      </c>
      <c r="F29" s="64">
        <f>IF(E29="","",VLOOKUP(E29,Tabliza!$B$3:$E$153,4))</f>
        <v>108</v>
      </c>
      <c r="G29" s="54">
        <v>422</v>
      </c>
      <c r="H29" s="68">
        <f>IF(G29="","",VLOOKUP(G29,Tabliza!$F$3:$H$153,3))</f>
        <v>43</v>
      </c>
      <c r="I29" s="61">
        <v>38</v>
      </c>
      <c r="J29" s="64">
        <f>IF(I29="","",VLOOKUP(I29,Tabliza!$G$3:$H$153,2))</f>
        <v>57</v>
      </c>
      <c r="K29" s="72">
        <v>1.9583333333333336E-3</v>
      </c>
      <c r="L29" s="68">
        <f>IF(K29="","",VLOOKUP(K29,Tabliza!$D$3:$E$153,2))</f>
        <v>90</v>
      </c>
      <c r="M29" s="83">
        <f t="shared" si="0"/>
        <v>298</v>
      </c>
      <c r="N29" s="80">
        <f t="shared" si="1"/>
        <v>22</v>
      </c>
      <c r="O29" s="75">
        <f>IF(SUM(M25:M29)=0,"",SUM(M25:M29))</f>
        <v>1724</v>
      </c>
      <c r="P29" s="15">
        <f>IF(O29="","",O29-MIN(M25:M29))</f>
        <v>1426</v>
      </c>
      <c r="Q29" s="16">
        <f>IF(P29="","",RANK(P29,$P$10:$P$39,0))</f>
        <v>2</v>
      </c>
    </row>
    <row r="30" spans="1:20" ht="13.5" customHeight="1" x14ac:dyDescent="0.3">
      <c r="A30" s="151" t="s">
        <v>74</v>
      </c>
      <c r="B30" s="50">
        <v>2004</v>
      </c>
      <c r="C30" s="17">
        <v>127</v>
      </c>
      <c r="D30" s="6">
        <v>46</v>
      </c>
      <c r="E30" s="58">
        <v>8.3000000000000007</v>
      </c>
      <c r="F30" s="59">
        <f>IF(E30="","",VLOOKUP(E30,Tabliza!$B$3:$E$153,4))</f>
        <v>114</v>
      </c>
      <c r="G30" s="53">
        <v>480</v>
      </c>
      <c r="H30" s="65">
        <f>IF(G30="","",VLOOKUP(G30,Tabliza!$F$3:$H$153,3))</f>
        <v>59</v>
      </c>
      <c r="I30" s="58">
        <v>37</v>
      </c>
      <c r="J30" s="59">
        <f>IF(I30="","",VLOOKUP(I30,Tabliza!$G$3:$H$153,2))</f>
        <v>54</v>
      </c>
      <c r="K30" s="70">
        <v>1.9270833333333334E-3</v>
      </c>
      <c r="L30" s="65">
        <f>IF(K30="","",VLOOKUP(K30,Tabliza!$D$3:$E$153,2))</f>
        <v>93</v>
      </c>
      <c r="M30" s="77">
        <f t="shared" si="0"/>
        <v>320</v>
      </c>
      <c r="N30" s="78">
        <f t="shared" si="1"/>
        <v>15</v>
      </c>
      <c r="O30" s="8"/>
      <c r="P30" s="9"/>
      <c r="Q30" s="10"/>
    </row>
    <row r="31" spans="1:20" ht="13.5" customHeight="1" x14ac:dyDescent="0.3">
      <c r="A31" s="148" t="s">
        <v>66</v>
      </c>
      <c r="B31" s="50">
        <v>2003</v>
      </c>
      <c r="C31" s="17">
        <v>127</v>
      </c>
      <c r="D31" s="11">
        <f t="shared" si="2"/>
        <v>47</v>
      </c>
      <c r="E31" s="60">
        <v>7.5</v>
      </c>
      <c r="F31" s="59">
        <f>IF(E31="","",VLOOKUP(E31,Tabliza!$B$3:$E$153,4))</f>
        <v>138</v>
      </c>
      <c r="G31" s="53">
        <v>463</v>
      </c>
      <c r="H31" s="65">
        <f>IF(G31="","",VLOOKUP(G31,Tabliza!$F$3:$H$153,3))</f>
        <v>54</v>
      </c>
      <c r="I31" s="60">
        <v>26.5</v>
      </c>
      <c r="J31" s="59">
        <f>IF(I31="","",VLOOKUP(I31,Tabliza!$G$3:$H$153,2))</f>
        <v>32</v>
      </c>
      <c r="K31" s="71">
        <v>1.8368055555555557E-3</v>
      </c>
      <c r="L31" s="65">
        <f>IF(K31="","",VLOOKUP(K31,Tabliza!$D$3:$E$153,2))</f>
        <v>103</v>
      </c>
      <c r="M31" s="77">
        <f t="shared" si="0"/>
        <v>327</v>
      </c>
      <c r="N31" s="78">
        <f t="shared" si="1"/>
        <v>12</v>
      </c>
      <c r="O31" s="8"/>
      <c r="P31" s="9"/>
      <c r="Q31" s="10"/>
    </row>
    <row r="32" spans="1:20" ht="13.5" customHeight="1" x14ac:dyDescent="0.3">
      <c r="A32" s="148" t="s">
        <v>67</v>
      </c>
      <c r="B32" s="50">
        <v>2003</v>
      </c>
      <c r="C32" s="17">
        <v>127</v>
      </c>
      <c r="D32" s="11">
        <f t="shared" si="2"/>
        <v>48</v>
      </c>
      <c r="E32" s="60">
        <v>8.1999999999999993</v>
      </c>
      <c r="F32" s="59">
        <f>IF(E32="","",VLOOKUP(E32,Tabliza!$B$3:$E$153,4))</f>
        <v>117</v>
      </c>
      <c r="G32" s="53">
        <v>459</v>
      </c>
      <c r="H32" s="65">
        <f>IF(G32="","",VLOOKUP(G32,Tabliza!$F$3:$H$153,3))</f>
        <v>52</v>
      </c>
      <c r="I32" s="60">
        <v>29</v>
      </c>
      <c r="J32" s="59">
        <f>IF(I32="","",VLOOKUP(I32,Tabliza!$G$3:$H$153,2))</f>
        <v>37</v>
      </c>
      <c r="K32" s="71">
        <v>1.6203703703703703E-3</v>
      </c>
      <c r="L32" s="65">
        <f>IF(K32="","",VLOOKUP(K32,Tabliza!$D$3:$E$153,2))</f>
        <v>126</v>
      </c>
      <c r="M32" s="77">
        <f t="shared" si="0"/>
        <v>332</v>
      </c>
      <c r="N32" s="78">
        <f t="shared" si="1"/>
        <v>11</v>
      </c>
      <c r="O32" s="8"/>
      <c r="P32" s="9"/>
      <c r="Q32" s="10"/>
    </row>
    <row r="33" spans="1:20" ht="13.5" customHeight="1" x14ac:dyDescent="0.3">
      <c r="A33" s="148" t="s">
        <v>210</v>
      </c>
      <c r="B33" s="50">
        <v>2004</v>
      </c>
      <c r="C33" s="17">
        <v>127</v>
      </c>
      <c r="D33" s="11">
        <f t="shared" si="2"/>
        <v>49</v>
      </c>
      <c r="E33" s="60">
        <v>8.4</v>
      </c>
      <c r="F33" s="59">
        <f>IF(E33="","",VLOOKUP(E33,Tabliza!$B$3:$E$153,4))</f>
        <v>111</v>
      </c>
      <c r="G33" s="53">
        <v>445</v>
      </c>
      <c r="H33" s="65">
        <f>IF(G33="","",VLOOKUP(G33,Tabliza!$F$3:$H$153,3))</f>
        <v>49</v>
      </c>
      <c r="I33" s="60">
        <v>30.6</v>
      </c>
      <c r="J33" s="59">
        <f>IF(I33="","",VLOOKUP(I33,Tabliza!$G$3:$H$153,2))</f>
        <v>40</v>
      </c>
      <c r="K33" s="71">
        <v>1.8935185185185183E-3</v>
      </c>
      <c r="L33" s="65">
        <f>IF(K33="","",VLOOKUP(K33,Tabliza!$D$3:$E$153,2))</f>
        <v>97</v>
      </c>
      <c r="M33" s="77">
        <f t="shared" si="0"/>
        <v>297</v>
      </c>
      <c r="N33" s="78">
        <f t="shared" si="1"/>
        <v>23</v>
      </c>
      <c r="O33" s="8"/>
      <c r="P33" s="9"/>
      <c r="Q33" s="10"/>
      <c r="S33" s="143"/>
      <c r="T33" s="144"/>
    </row>
    <row r="34" spans="1:20" ht="13.5" customHeight="1" thickBot="1" x14ac:dyDescent="0.35">
      <c r="A34" s="149" t="s">
        <v>239</v>
      </c>
      <c r="B34" s="47">
        <v>2004</v>
      </c>
      <c r="C34" s="51">
        <v>127</v>
      </c>
      <c r="D34" s="12">
        <f t="shared" si="2"/>
        <v>50</v>
      </c>
      <c r="E34" s="61">
        <v>9.1999999999999993</v>
      </c>
      <c r="F34" s="62">
        <f>IF(E34="","",VLOOKUP(E34,Tabliza!$B$3:$E$153,4))</f>
        <v>87</v>
      </c>
      <c r="G34" s="54">
        <v>395</v>
      </c>
      <c r="H34" s="66">
        <f>IF(G34="","",VLOOKUP(G34,Tabliza!$F$3:$H$153,3))</f>
        <v>36</v>
      </c>
      <c r="I34" s="61">
        <v>32</v>
      </c>
      <c r="J34" s="62">
        <f>IF(I34="","",VLOOKUP(I34,Tabliza!$G$3:$H$153,2))</f>
        <v>43</v>
      </c>
      <c r="K34" s="72">
        <v>1.773148148148148E-3</v>
      </c>
      <c r="L34" s="66">
        <f>IF(K34="","",VLOOKUP(K34,Tabliza!$D$3:$E$153,2))</f>
        <v>110</v>
      </c>
      <c r="M34" s="79">
        <f t="shared" si="0"/>
        <v>276</v>
      </c>
      <c r="N34" s="80">
        <f t="shared" si="1"/>
        <v>27</v>
      </c>
      <c r="O34" s="75">
        <f>IF(SUM(M30:M34)=0,"",SUM(M30:M34))</f>
        <v>1552</v>
      </c>
      <c r="P34" s="15">
        <f>IF(O34="","",O34-MIN(M30:M34))</f>
        <v>1276</v>
      </c>
      <c r="Q34" s="16">
        <f>IF(P34="","",RANK(P34,$P$10:$P$39,0))</f>
        <v>5</v>
      </c>
    </row>
    <row r="35" spans="1:20" ht="13.5" customHeight="1" x14ac:dyDescent="0.3">
      <c r="A35" s="151" t="s">
        <v>227</v>
      </c>
      <c r="B35" s="50">
        <v>2003</v>
      </c>
      <c r="C35" s="52">
        <v>135</v>
      </c>
      <c r="D35" s="6">
        <v>56</v>
      </c>
      <c r="E35" s="58">
        <v>8.3000000000000007</v>
      </c>
      <c r="F35" s="59">
        <f>IF(E35="","",VLOOKUP(E35,Tabliza!$B$3:$E$153,4))</f>
        <v>114</v>
      </c>
      <c r="G35" s="53">
        <v>426</v>
      </c>
      <c r="H35" s="65">
        <f>IF(G35="","",VLOOKUP(G35,Tabliza!$F$3:$H$153,3))</f>
        <v>44</v>
      </c>
      <c r="I35" s="58">
        <v>39.5</v>
      </c>
      <c r="J35" s="59">
        <f>IF(I35="","",VLOOKUP(I35,Tabliza!$G$3:$H$153,2))</f>
        <v>61</v>
      </c>
      <c r="K35" s="70">
        <v>1.712962962962963E-3</v>
      </c>
      <c r="L35" s="65">
        <f>IF(K35="","",VLOOKUP(K35,Tabliza!$D$3:$E$153,2))</f>
        <v>116</v>
      </c>
      <c r="M35" s="77">
        <f t="shared" si="0"/>
        <v>335</v>
      </c>
      <c r="N35" s="78">
        <f t="shared" si="1"/>
        <v>10</v>
      </c>
      <c r="O35" s="8"/>
      <c r="P35" s="9"/>
      <c r="Q35" s="10"/>
    </row>
    <row r="36" spans="1:20" ht="13.5" customHeight="1" x14ac:dyDescent="0.3">
      <c r="A36" s="148" t="s">
        <v>68</v>
      </c>
      <c r="B36" s="50">
        <v>2003</v>
      </c>
      <c r="C36" s="17">
        <v>135</v>
      </c>
      <c r="D36" s="11">
        <f t="shared" si="2"/>
        <v>57</v>
      </c>
      <c r="E36" s="60">
        <v>7.7</v>
      </c>
      <c r="F36" s="59">
        <f>IF(E36="","",VLOOKUP(E36,Tabliza!$B$3:$E$153,4))</f>
        <v>132</v>
      </c>
      <c r="G36" s="53">
        <v>490</v>
      </c>
      <c r="H36" s="65">
        <f>IF(G36="","",VLOOKUP(G36,Tabliza!$F$3:$H$153,3))</f>
        <v>63</v>
      </c>
      <c r="I36" s="60">
        <v>44.4</v>
      </c>
      <c r="J36" s="59">
        <f>IF(I36="","",VLOOKUP(I36,Tabliza!$G$3:$H$153,2))</f>
        <v>73</v>
      </c>
      <c r="K36" s="71">
        <v>1.6192129629629629E-3</v>
      </c>
      <c r="L36" s="65">
        <f>IF(K36="","",VLOOKUP(K36,Tabliza!$D$3:$E$153,2))</f>
        <v>127</v>
      </c>
      <c r="M36" s="77">
        <f t="shared" si="0"/>
        <v>395</v>
      </c>
      <c r="N36" s="78">
        <f t="shared" si="1"/>
        <v>3</v>
      </c>
      <c r="O36" s="8"/>
      <c r="P36" s="9"/>
      <c r="Q36" s="10"/>
      <c r="S36" s="313"/>
      <c r="T36" s="313"/>
    </row>
    <row r="37" spans="1:20" ht="13.5" customHeight="1" x14ac:dyDescent="0.3">
      <c r="A37" s="148" t="s">
        <v>226</v>
      </c>
      <c r="B37" s="46">
        <v>2003</v>
      </c>
      <c r="C37" s="17">
        <v>135</v>
      </c>
      <c r="D37" s="11">
        <f t="shared" si="2"/>
        <v>58</v>
      </c>
      <c r="E37" s="60">
        <v>8.1</v>
      </c>
      <c r="F37" s="59">
        <f>IF(E37="","",VLOOKUP(E37,Tabliza!$B$3:$E$153,4))</f>
        <v>120</v>
      </c>
      <c r="G37" s="53">
        <v>465</v>
      </c>
      <c r="H37" s="65">
        <f>IF(G37="","",VLOOKUP(G37,Tabliza!$F$3:$H$153,3))</f>
        <v>54</v>
      </c>
      <c r="I37" s="60">
        <v>39.5</v>
      </c>
      <c r="J37" s="59">
        <f>IF(I37="","",VLOOKUP(I37,Tabliza!$G$3:$H$153,2))</f>
        <v>61</v>
      </c>
      <c r="K37" s="71">
        <v>1.6354166666666667E-3</v>
      </c>
      <c r="L37" s="65">
        <f>IF(K37="","",VLOOKUP(K37,Tabliza!$D$3:$E$153,2))</f>
        <v>125</v>
      </c>
      <c r="M37" s="77">
        <f t="shared" si="0"/>
        <v>360</v>
      </c>
      <c r="N37" s="78">
        <f t="shared" si="1"/>
        <v>6</v>
      </c>
      <c r="O37" s="8"/>
      <c r="P37" s="9"/>
      <c r="Q37" s="10"/>
      <c r="S37" s="313"/>
      <c r="T37" s="313"/>
    </row>
    <row r="38" spans="1:20" ht="13.5" customHeight="1" x14ac:dyDescent="0.3">
      <c r="A38" s="148" t="s">
        <v>195</v>
      </c>
      <c r="B38" s="46">
        <v>2003</v>
      </c>
      <c r="C38" s="17">
        <v>135</v>
      </c>
      <c r="D38" s="11">
        <f t="shared" si="2"/>
        <v>59</v>
      </c>
      <c r="E38" s="60">
        <v>8.6999999999999993</v>
      </c>
      <c r="F38" s="59">
        <f>IF(E38="","",VLOOKUP(E38,Tabliza!$B$3:$E$153,4))</f>
        <v>102</v>
      </c>
      <c r="G38" s="53">
        <v>455</v>
      </c>
      <c r="H38" s="65">
        <f>IF(G38="","",VLOOKUP(G38,Tabliza!$F$3:$H$153,3))</f>
        <v>51</v>
      </c>
      <c r="I38" s="60">
        <v>37</v>
      </c>
      <c r="J38" s="59">
        <f>IF(I38="","",VLOOKUP(I38,Tabliza!$G$3:$H$153,2))</f>
        <v>54</v>
      </c>
      <c r="K38" s="71">
        <v>1.9699074074074076E-3</v>
      </c>
      <c r="L38" s="65">
        <f>IF(K38="","",VLOOKUP(K38,Tabliza!$D$3:$E$153,2))</f>
        <v>89</v>
      </c>
      <c r="M38" s="77">
        <f t="shared" si="0"/>
        <v>296</v>
      </c>
      <c r="N38" s="78">
        <f t="shared" si="1"/>
        <v>24</v>
      </c>
      <c r="O38" s="8"/>
      <c r="P38" s="9"/>
      <c r="Q38" s="10"/>
      <c r="S38" s="313"/>
      <c r="T38" s="313"/>
    </row>
    <row r="39" spans="1:20" ht="13.5" customHeight="1" thickBot="1" x14ac:dyDescent="0.35">
      <c r="A39" s="149" t="s">
        <v>196</v>
      </c>
      <c r="B39" s="47">
        <v>2003</v>
      </c>
      <c r="C39" s="13">
        <v>135</v>
      </c>
      <c r="D39" s="12">
        <f t="shared" si="2"/>
        <v>60</v>
      </c>
      <c r="E39" s="61">
        <v>8.1999999999999993</v>
      </c>
      <c r="F39" s="62">
        <f>IF(E39="","",VLOOKUP(E39,Tabliza!$B$3:$E$153,4))</f>
        <v>117</v>
      </c>
      <c r="G39" s="54">
        <v>408</v>
      </c>
      <c r="H39" s="66">
        <f>IF(G39="","",VLOOKUP(G39,Tabliza!$F$3:$H$153,3))</f>
        <v>39</v>
      </c>
      <c r="I39" s="61">
        <v>38</v>
      </c>
      <c r="J39" s="62">
        <f>IF(I39="","",VLOOKUP(I39,Tabliza!$G$3:$H$153,2))</f>
        <v>57</v>
      </c>
      <c r="K39" s="72">
        <v>1.7314814814814814E-3</v>
      </c>
      <c r="L39" s="66">
        <f>IF(K39="","",VLOOKUP(K39,Tabliza!$D$3:$E$153,2))</f>
        <v>114</v>
      </c>
      <c r="M39" s="79">
        <f t="shared" si="0"/>
        <v>327</v>
      </c>
      <c r="N39" s="81">
        <f t="shared" si="1"/>
        <v>12</v>
      </c>
      <c r="O39" s="75">
        <f>IF(SUM(M35:M39)=0,"",SUM(M35:M39))</f>
        <v>1713</v>
      </c>
      <c r="P39" s="15">
        <f>IF(O39="","",O39-MIN(M35:M39))</f>
        <v>1417</v>
      </c>
      <c r="Q39" s="16">
        <f>IF(P39="","",RANK(P39,$P$10:$P$39,0))</f>
        <v>3</v>
      </c>
    </row>
    <row r="40" spans="1:20" ht="13.5" customHeight="1" x14ac:dyDescent="0.3">
      <c r="A40" s="26"/>
      <c r="B40" s="27"/>
      <c r="C40" s="192"/>
      <c r="D40" s="28"/>
      <c r="E40" s="29"/>
      <c r="F40" s="30"/>
      <c r="G40" s="27"/>
      <c r="H40" s="30"/>
      <c r="I40" s="31"/>
      <c r="J40" s="30"/>
      <c r="K40" s="34"/>
      <c r="L40" s="30"/>
      <c r="M40" s="30"/>
      <c r="N40" s="8"/>
      <c r="O40" s="8"/>
      <c r="P40" s="32"/>
      <c r="Q40" s="33"/>
    </row>
    <row r="41" spans="1:20" ht="13.5" customHeight="1" x14ac:dyDescent="0.3">
      <c r="A41" s="37" t="s">
        <v>41</v>
      </c>
      <c r="B41" s="189" t="s">
        <v>42</v>
      </c>
      <c r="C41" s="39"/>
      <c r="D41" s="38"/>
      <c r="E41" s="40"/>
      <c r="F41" s="41"/>
      <c r="G41" s="41"/>
      <c r="H41" s="41"/>
      <c r="I41" s="357" t="s">
        <v>43</v>
      </c>
      <c r="J41" s="357"/>
      <c r="K41" s="357"/>
      <c r="L41" s="362" t="s">
        <v>44</v>
      </c>
      <c r="M41" s="362"/>
      <c r="N41" s="42"/>
    </row>
    <row r="42" spans="1:20" x14ac:dyDescent="0.3"/>
    <row r="43" spans="1:20" x14ac:dyDescent="0.3"/>
    <row r="44" spans="1:20" x14ac:dyDescent="0.3"/>
    <row r="45" spans="1:20" x14ac:dyDescent="0.3"/>
  </sheetData>
  <sheetProtection password="DA94" sheet="1" objects="1" scenarios="1" selectLockedCells="1" selectUnlockedCells="1"/>
  <mergeCells count="9">
    <mergeCell ref="A7:Q7"/>
    <mergeCell ref="I41:K41"/>
    <mergeCell ref="A3:Q3"/>
    <mergeCell ref="B1:O1"/>
    <mergeCell ref="A2:O2"/>
    <mergeCell ref="A4:Q4"/>
    <mergeCell ref="A5:Q5"/>
    <mergeCell ref="A6:Q6"/>
    <mergeCell ref="L41:M41"/>
  </mergeCells>
  <conditionalFormatting sqref="N10:N39">
    <cfRule type="cellIs" dxfId="8" priority="1" stopIfTrue="1" operator="lessThan">
      <formula>3.5</formula>
    </cfRule>
    <cfRule type="cellIs" dxfId="7" priority="3" stopIfTrue="1" operator="lessThan">
      <formula>3.5</formula>
    </cfRule>
    <cfRule type="cellIs" dxfId="6" priority="4" stopIfTrue="1" operator="lessThan">
      <formula>3.5</formula>
    </cfRule>
    <cfRule type="cellIs" dxfId="5" priority="5" stopIfTrue="1" operator="lessThan">
      <formula>4</formula>
    </cfRule>
  </conditionalFormatting>
  <conditionalFormatting sqref="N11">
    <cfRule type="cellIs" dxfId="4" priority="2" stopIfTrue="1" operator="lessThan">
      <formula>1</formula>
    </cfRule>
  </conditionalFormatting>
  <pageMargins left="0" right="0" top="0" bottom="0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WVU44"/>
  <sheetViews>
    <sheetView tabSelected="1" workbookViewId="0">
      <selection activeCell="O2" sqref="O2"/>
    </sheetView>
  </sheetViews>
  <sheetFormatPr defaultColWidth="0" defaultRowHeight="15.05" zeroHeight="1" x14ac:dyDescent="0.3"/>
  <cols>
    <col min="1" max="1" width="7.6640625" style="44" customWidth="1"/>
    <col min="2" max="2" width="8.5546875" style="44" customWidth="1"/>
    <col min="3" max="3" width="6" style="44" customWidth="1"/>
    <col min="4" max="4" width="8.5546875" style="44" customWidth="1"/>
    <col min="5" max="5" width="6.33203125" style="44" bestFit="1" customWidth="1"/>
    <col min="6" max="6" width="10.33203125" style="44" customWidth="1"/>
    <col min="7" max="7" width="8.88671875" style="44" customWidth="1"/>
    <col min="8" max="8" width="7.6640625" style="44" customWidth="1"/>
    <col min="9" max="9" width="9" style="44" customWidth="1"/>
    <col min="10" max="10" width="7.6640625" style="44" customWidth="1"/>
    <col min="11" max="11" width="10.33203125" style="44" customWidth="1"/>
    <col min="12" max="12" width="13.44140625" style="44" customWidth="1"/>
    <col min="13" max="13" width="10.5546875" style="44" customWidth="1"/>
    <col min="14" max="15" width="9.109375" style="44" customWidth="1"/>
    <col min="16" max="253" width="9.109375" style="44" hidden="1" customWidth="1"/>
    <col min="254" max="254" width="7.6640625" style="44" hidden="1" customWidth="1"/>
    <col min="255" max="255" width="8.5546875" style="44" hidden="1" customWidth="1"/>
    <col min="256" max="256" width="9.109375" style="44" hidden="1" customWidth="1"/>
    <col min="257" max="257" width="8.5546875" style="44" hidden="1" customWidth="1"/>
    <col min="258" max="258" width="6.5546875" style="44" hidden="1" customWidth="1"/>
    <col min="259" max="259" width="8.88671875" style="44" hidden="1" customWidth="1"/>
    <col min="260" max="263" width="9.109375" style="44" hidden="1" customWidth="1"/>
    <col min="264" max="264" width="8.88671875" style="44" hidden="1" customWidth="1"/>
    <col min="265" max="265" width="8.109375" style="44" hidden="1" customWidth="1"/>
    <col min="266" max="266" width="10.6640625" style="44" hidden="1" customWidth="1"/>
    <col min="267" max="268" width="9.109375" style="44" hidden="1" customWidth="1"/>
    <col min="269" max="269" width="8.88671875" style="44" hidden="1" customWidth="1"/>
    <col min="270" max="276" width="9.109375" style="44" hidden="1" customWidth="1"/>
    <col min="277" max="509" width="9.109375" style="44" hidden="1"/>
    <col min="510" max="510" width="7.6640625" style="44" hidden="1" customWidth="1"/>
    <col min="511" max="511" width="8.5546875" style="44" hidden="1" customWidth="1"/>
    <col min="512" max="512" width="9.109375" style="44" hidden="1" customWidth="1"/>
    <col min="513" max="513" width="8.5546875" style="44" hidden="1" customWidth="1"/>
    <col min="514" max="514" width="6.5546875" style="44" hidden="1" customWidth="1"/>
    <col min="515" max="515" width="8.88671875" style="44" hidden="1" customWidth="1"/>
    <col min="516" max="519" width="9.109375" style="44" hidden="1" customWidth="1"/>
    <col min="520" max="520" width="8.88671875" style="44" hidden="1" customWidth="1"/>
    <col min="521" max="521" width="8.109375" style="44" hidden="1" customWidth="1"/>
    <col min="522" max="522" width="10.6640625" style="44" hidden="1" customWidth="1"/>
    <col min="523" max="524" width="9.109375" style="44" hidden="1" customWidth="1"/>
    <col min="525" max="525" width="8.88671875" style="44" hidden="1" customWidth="1"/>
    <col min="526" max="532" width="9.109375" style="44" hidden="1" customWidth="1"/>
    <col min="533" max="765" width="9.109375" style="44" hidden="1"/>
    <col min="766" max="766" width="7.6640625" style="44" hidden="1" customWidth="1"/>
    <col min="767" max="767" width="8.5546875" style="44" hidden="1" customWidth="1"/>
    <col min="768" max="768" width="9.109375" style="44" hidden="1" customWidth="1"/>
    <col min="769" max="769" width="8.5546875" style="44" hidden="1" customWidth="1"/>
    <col min="770" max="770" width="6.5546875" style="44" hidden="1" customWidth="1"/>
    <col min="771" max="771" width="8.88671875" style="44" hidden="1" customWidth="1"/>
    <col min="772" max="775" width="9.109375" style="44" hidden="1" customWidth="1"/>
    <col min="776" max="776" width="8.88671875" style="44" hidden="1" customWidth="1"/>
    <col min="777" max="777" width="8.109375" style="44" hidden="1" customWidth="1"/>
    <col min="778" max="778" width="10.6640625" style="44" hidden="1" customWidth="1"/>
    <col min="779" max="780" width="9.109375" style="44" hidden="1" customWidth="1"/>
    <col min="781" max="781" width="8.88671875" style="44" hidden="1" customWidth="1"/>
    <col min="782" max="788" width="9.109375" style="44" hidden="1" customWidth="1"/>
    <col min="789" max="1021" width="9.109375" style="44" hidden="1"/>
    <col min="1022" max="1022" width="7.6640625" style="44" hidden="1" customWidth="1"/>
    <col min="1023" max="1023" width="8.5546875" style="44" hidden="1" customWidth="1"/>
    <col min="1024" max="1024" width="9.109375" style="44" hidden="1" customWidth="1"/>
    <col min="1025" max="1025" width="8.5546875" style="44" hidden="1" customWidth="1"/>
    <col min="1026" max="1026" width="6.5546875" style="44" hidden="1" customWidth="1"/>
    <col min="1027" max="1027" width="8.88671875" style="44" hidden="1" customWidth="1"/>
    <col min="1028" max="1031" width="9.109375" style="44" hidden="1" customWidth="1"/>
    <col min="1032" max="1032" width="8.88671875" style="44" hidden="1" customWidth="1"/>
    <col min="1033" max="1033" width="8.109375" style="44" hidden="1" customWidth="1"/>
    <col min="1034" max="1034" width="10.6640625" style="44" hidden="1" customWidth="1"/>
    <col min="1035" max="1036" width="9.109375" style="44" hidden="1" customWidth="1"/>
    <col min="1037" max="1037" width="8.88671875" style="44" hidden="1" customWidth="1"/>
    <col min="1038" max="1044" width="9.109375" style="44" hidden="1" customWidth="1"/>
    <col min="1045" max="1277" width="9.109375" style="44" hidden="1"/>
    <col min="1278" max="1278" width="7.6640625" style="44" hidden="1" customWidth="1"/>
    <col min="1279" max="1279" width="8.5546875" style="44" hidden="1" customWidth="1"/>
    <col min="1280" max="1280" width="9.109375" style="44" hidden="1" customWidth="1"/>
    <col min="1281" max="1281" width="8.5546875" style="44" hidden="1" customWidth="1"/>
    <col min="1282" max="1282" width="6.5546875" style="44" hidden="1" customWidth="1"/>
    <col min="1283" max="1283" width="8.88671875" style="44" hidden="1" customWidth="1"/>
    <col min="1284" max="1287" width="9.109375" style="44" hidden="1" customWidth="1"/>
    <col min="1288" max="1288" width="8.88671875" style="44" hidden="1" customWidth="1"/>
    <col min="1289" max="1289" width="8.109375" style="44" hidden="1" customWidth="1"/>
    <col min="1290" max="1290" width="10.6640625" style="44" hidden="1" customWidth="1"/>
    <col min="1291" max="1292" width="9.109375" style="44" hidden="1" customWidth="1"/>
    <col min="1293" max="1293" width="8.88671875" style="44" hidden="1" customWidth="1"/>
    <col min="1294" max="1300" width="9.109375" style="44" hidden="1" customWidth="1"/>
    <col min="1301" max="1533" width="9.109375" style="44" hidden="1"/>
    <col min="1534" max="1534" width="7.6640625" style="44" hidden="1" customWidth="1"/>
    <col min="1535" max="1535" width="8.5546875" style="44" hidden="1" customWidth="1"/>
    <col min="1536" max="1536" width="9.109375" style="44" hidden="1" customWidth="1"/>
    <col min="1537" max="1537" width="8.5546875" style="44" hidden="1" customWidth="1"/>
    <col min="1538" max="1538" width="6.5546875" style="44" hidden="1" customWidth="1"/>
    <col min="1539" max="1539" width="8.88671875" style="44" hidden="1" customWidth="1"/>
    <col min="1540" max="1543" width="9.109375" style="44" hidden="1" customWidth="1"/>
    <col min="1544" max="1544" width="8.88671875" style="44" hidden="1" customWidth="1"/>
    <col min="1545" max="1545" width="8.109375" style="44" hidden="1" customWidth="1"/>
    <col min="1546" max="1546" width="10.6640625" style="44" hidden="1" customWidth="1"/>
    <col min="1547" max="1548" width="9.109375" style="44" hidden="1" customWidth="1"/>
    <col min="1549" max="1549" width="8.88671875" style="44" hidden="1" customWidth="1"/>
    <col min="1550" max="1556" width="9.109375" style="44" hidden="1" customWidth="1"/>
    <col min="1557" max="1789" width="9.109375" style="44" hidden="1"/>
    <col min="1790" max="1790" width="7.6640625" style="44" hidden="1" customWidth="1"/>
    <col min="1791" max="1791" width="8.5546875" style="44" hidden="1" customWidth="1"/>
    <col min="1792" max="1792" width="9.109375" style="44" hidden="1" customWidth="1"/>
    <col min="1793" max="1793" width="8.5546875" style="44" hidden="1" customWidth="1"/>
    <col min="1794" max="1794" width="6.5546875" style="44" hidden="1" customWidth="1"/>
    <col min="1795" max="1795" width="8.88671875" style="44" hidden="1" customWidth="1"/>
    <col min="1796" max="1799" width="9.109375" style="44" hidden="1" customWidth="1"/>
    <col min="1800" max="1800" width="8.88671875" style="44" hidden="1" customWidth="1"/>
    <col min="1801" max="1801" width="8.109375" style="44" hidden="1" customWidth="1"/>
    <col min="1802" max="1802" width="10.6640625" style="44" hidden="1" customWidth="1"/>
    <col min="1803" max="1804" width="9.109375" style="44" hidden="1" customWidth="1"/>
    <col min="1805" max="1805" width="8.88671875" style="44" hidden="1" customWidth="1"/>
    <col min="1806" max="1812" width="9.109375" style="44" hidden="1" customWidth="1"/>
    <col min="1813" max="2045" width="9.109375" style="44" hidden="1"/>
    <col min="2046" max="2046" width="7.6640625" style="44" hidden="1" customWidth="1"/>
    <col min="2047" max="2047" width="8.5546875" style="44" hidden="1" customWidth="1"/>
    <col min="2048" max="2048" width="9.109375" style="44" hidden="1" customWidth="1"/>
    <col min="2049" max="2049" width="8.5546875" style="44" hidden="1" customWidth="1"/>
    <col min="2050" max="2050" width="6.5546875" style="44" hidden="1" customWidth="1"/>
    <col min="2051" max="2051" width="8.88671875" style="44" hidden="1" customWidth="1"/>
    <col min="2052" max="2055" width="9.109375" style="44" hidden="1" customWidth="1"/>
    <col min="2056" max="2056" width="8.88671875" style="44" hidden="1" customWidth="1"/>
    <col min="2057" max="2057" width="8.109375" style="44" hidden="1" customWidth="1"/>
    <col min="2058" max="2058" width="10.6640625" style="44" hidden="1" customWidth="1"/>
    <col min="2059" max="2060" width="9.109375" style="44" hidden="1" customWidth="1"/>
    <col min="2061" max="2061" width="8.88671875" style="44" hidden="1" customWidth="1"/>
    <col min="2062" max="2068" width="9.109375" style="44" hidden="1" customWidth="1"/>
    <col min="2069" max="2301" width="9.109375" style="44" hidden="1"/>
    <col min="2302" max="2302" width="7.6640625" style="44" hidden="1" customWidth="1"/>
    <col min="2303" max="2303" width="8.5546875" style="44" hidden="1" customWidth="1"/>
    <col min="2304" max="2304" width="9.109375" style="44" hidden="1" customWidth="1"/>
    <col min="2305" max="2305" width="8.5546875" style="44" hidden="1" customWidth="1"/>
    <col min="2306" max="2306" width="6.5546875" style="44" hidden="1" customWidth="1"/>
    <col min="2307" max="2307" width="8.88671875" style="44" hidden="1" customWidth="1"/>
    <col min="2308" max="2311" width="9.109375" style="44" hidden="1" customWidth="1"/>
    <col min="2312" max="2312" width="8.88671875" style="44" hidden="1" customWidth="1"/>
    <col min="2313" max="2313" width="8.109375" style="44" hidden="1" customWidth="1"/>
    <col min="2314" max="2314" width="10.6640625" style="44" hidden="1" customWidth="1"/>
    <col min="2315" max="2316" width="9.109375" style="44" hidden="1" customWidth="1"/>
    <col min="2317" max="2317" width="8.88671875" style="44" hidden="1" customWidth="1"/>
    <col min="2318" max="2324" width="9.109375" style="44" hidden="1" customWidth="1"/>
    <col min="2325" max="2557" width="9.109375" style="44" hidden="1"/>
    <col min="2558" max="2558" width="7.6640625" style="44" hidden="1" customWidth="1"/>
    <col min="2559" max="2559" width="8.5546875" style="44" hidden="1" customWidth="1"/>
    <col min="2560" max="2560" width="9.109375" style="44" hidden="1" customWidth="1"/>
    <col min="2561" max="2561" width="8.5546875" style="44" hidden="1" customWidth="1"/>
    <col min="2562" max="2562" width="6.5546875" style="44" hidden="1" customWidth="1"/>
    <col min="2563" max="2563" width="8.88671875" style="44" hidden="1" customWidth="1"/>
    <col min="2564" max="2567" width="9.109375" style="44" hidden="1" customWidth="1"/>
    <col min="2568" max="2568" width="8.88671875" style="44" hidden="1" customWidth="1"/>
    <col min="2569" max="2569" width="8.109375" style="44" hidden="1" customWidth="1"/>
    <col min="2570" max="2570" width="10.6640625" style="44" hidden="1" customWidth="1"/>
    <col min="2571" max="2572" width="9.109375" style="44" hidden="1" customWidth="1"/>
    <col min="2573" max="2573" width="8.88671875" style="44" hidden="1" customWidth="1"/>
    <col min="2574" max="2580" width="9.109375" style="44" hidden="1" customWidth="1"/>
    <col min="2581" max="2813" width="9.109375" style="44" hidden="1"/>
    <col min="2814" max="2814" width="7.6640625" style="44" hidden="1" customWidth="1"/>
    <col min="2815" max="2815" width="8.5546875" style="44" hidden="1" customWidth="1"/>
    <col min="2816" max="2816" width="9.109375" style="44" hidden="1" customWidth="1"/>
    <col min="2817" max="2817" width="8.5546875" style="44" hidden="1" customWidth="1"/>
    <col min="2818" max="2818" width="6.5546875" style="44" hidden="1" customWidth="1"/>
    <col min="2819" max="2819" width="8.88671875" style="44" hidden="1" customWidth="1"/>
    <col min="2820" max="2823" width="9.109375" style="44" hidden="1" customWidth="1"/>
    <col min="2824" max="2824" width="8.88671875" style="44" hidden="1" customWidth="1"/>
    <col min="2825" max="2825" width="8.109375" style="44" hidden="1" customWidth="1"/>
    <col min="2826" max="2826" width="10.6640625" style="44" hidden="1" customWidth="1"/>
    <col min="2827" max="2828" width="9.109375" style="44" hidden="1" customWidth="1"/>
    <col min="2829" max="2829" width="8.88671875" style="44" hidden="1" customWidth="1"/>
    <col min="2830" max="2836" width="9.109375" style="44" hidden="1" customWidth="1"/>
    <col min="2837" max="3069" width="9.109375" style="44" hidden="1"/>
    <col min="3070" max="3070" width="7.6640625" style="44" hidden="1" customWidth="1"/>
    <col min="3071" max="3071" width="8.5546875" style="44" hidden="1" customWidth="1"/>
    <col min="3072" max="3072" width="9.109375" style="44" hidden="1" customWidth="1"/>
    <col min="3073" max="3073" width="8.5546875" style="44" hidden="1" customWidth="1"/>
    <col min="3074" max="3074" width="6.5546875" style="44" hidden="1" customWidth="1"/>
    <col min="3075" max="3075" width="8.88671875" style="44" hidden="1" customWidth="1"/>
    <col min="3076" max="3079" width="9.109375" style="44" hidden="1" customWidth="1"/>
    <col min="3080" max="3080" width="8.88671875" style="44" hidden="1" customWidth="1"/>
    <col min="3081" max="3081" width="8.109375" style="44" hidden="1" customWidth="1"/>
    <col min="3082" max="3082" width="10.6640625" style="44" hidden="1" customWidth="1"/>
    <col min="3083" max="3084" width="9.109375" style="44" hidden="1" customWidth="1"/>
    <col min="3085" max="3085" width="8.88671875" style="44" hidden="1" customWidth="1"/>
    <col min="3086" max="3092" width="9.109375" style="44" hidden="1" customWidth="1"/>
    <col min="3093" max="3325" width="9.109375" style="44" hidden="1"/>
    <col min="3326" max="3326" width="7.6640625" style="44" hidden="1" customWidth="1"/>
    <col min="3327" max="3327" width="8.5546875" style="44" hidden="1" customWidth="1"/>
    <col min="3328" max="3328" width="9.109375" style="44" hidden="1" customWidth="1"/>
    <col min="3329" max="3329" width="8.5546875" style="44" hidden="1" customWidth="1"/>
    <col min="3330" max="3330" width="6.5546875" style="44" hidden="1" customWidth="1"/>
    <col min="3331" max="3331" width="8.88671875" style="44" hidden="1" customWidth="1"/>
    <col min="3332" max="3335" width="9.109375" style="44" hidden="1" customWidth="1"/>
    <col min="3336" max="3336" width="8.88671875" style="44" hidden="1" customWidth="1"/>
    <col min="3337" max="3337" width="8.109375" style="44" hidden="1" customWidth="1"/>
    <col min="3338" max="3338" width="10.6640625" style="44" hidden="1" customWidth="1"/>
    <col min="3339" max="3340" width="9.109375" style="44" hidden="1" customWidth="1"/>
    <col min="3341" max="3341" width="8.88671875" style="44" hidden="1" customWidth="1"/>
    <col min="3342" max="3348" width="9.109375" style="44" hidden="1" customWidth="1"/>
    <col min="3349" max="3581" width="9.109375" style="44" hidden="1"/>
    <col min="3582" max="3582" width="7.6640625" style="44" hidden="1" customWidth="1"/>
    <col min="3583" max="3583" width="8.5546875" style="44" hidden="1" customWidth="1"/>
    <col min="3584" max="3584" width="9.109375" style="44" hidden="1" customWidth="1"/>
    <col min="3585" max="3585" width="8.5546875" style="44" hidden="1" customWidth="1"/>
    <col min="3586" max="3586" width="6.5546875" style="44" hidden="1" customWidth="1"/>
    <col min="3587" max="3587" width="8.88671875" style="44" hidden="1" customWidth="1"/>
    <col min="3588" max="3591" width="9.109375" style="44" hidden="1" customWidth="1"/>
    <col min="3592" max="3592" width="8.88671875" style="44" hidden="1" customWidth="1"/>
    <col min="3593" max="3593" width="8.109375" style="44" hidden="1" customWidth="1"/>
    <col min="3594" max="3594" width="10.6640625" style="44" hidden="1" customWidth="1"/>
    <col min="3595" max="3596" width="9.109375" style="44" hidden="1" customWidth="1"/>
    <col min="3597" max="3597" width="8.88671875" style="44" hidden="1" customWidth="1"/>
    <col min="3598" max="3604" width="9.109375" style="44" hidden="1" customWidth="1"/>
    <col min="3605" max="3837" width="9.109375" style="44" hidden="1"/>
    <col min="3838" max="3838" width="7.6640625" style="44" hidden="1" customWidth="1"/>
    <col min="3839" max="3839" width="8.5546875" style="44" hidden="1" customWidth="1"/>
    <col min="3840" max="3840" width="9.109375" style="44" hidden="1" customWidth="1"/>
    <col min="3841" max="3841" width="8.5546875" style="44" hidden="1" customWidth="1"/>
    <col min="3842" max="3842" width="6.5546875" style="44" hidden="1" customWidth="1"/>
    <col min="3843" max="3843" width="8.88671875" style="44" hidden="1" customWidth="1"/>
    <col min="3844" max="3847" width="9.109375" style="44" hidden="1" customWidth="1"/>
    <col min="3848" max="3848" width="8.88671875" style="44" hidden="1" customWidth="1"/>
    <col min="3849" max="3849" width="8.109375" style="44" hidden="1" customWidth="1"/>
    <col min="3850" max="3850" width="10.6640625" style="44" hidden="1" customWidth="1"/>
    <col min="3851" max="3852" width="9.109375" style="44" hidden="1" customWidth="1"/>
    <col min="3853" max="3853" width="8.88671875" style="44" hidden="1" customWidth="1"/>
    <col min="3854" max="3860" width="9.109375" style="44" hidden="1" customWidth="1"/>
    <col min="3861" max="4093" width="9.109375" style="44" hidden="1"/>
    <col min="4094" max="4094" width="7.6640625" style="44" hidden="1" customWidth="1"/>
    <col min="4095" max="4095" width="8.5546875" style="44" hidden="1" customWidth="1"/>
    <col min="4096" max="4096" width="9.109375" style="44" hidden="1" customWidth="1"/>
    <col min="4097" max="4097" width="8.5546875" style="44" hidden="1" customWidth="1"/>
    <col min="4098" max="4098" width="6.5546875" style="44" hidden="1" customWidth="1"/>
    <col min="4099" max="4099" width="8.88671875" style="44" hidden="1" customWidth="1"/>
    <col min="4100" max="4103" width="9.109375" style="44" hidden="1" customWidth="1"/>
    <col min="4104" max="4104" width="8.88671875" style="44" hidden="1" customWidth="1"/>
    <col min="4105" max="4105" width="8.109375" style="44" hidden="1" customWidth="1"/>
    <col min="4106" max="4106" width="10.6640625" style="44" hidden="1" customWidth="1"/>
    <col min="4107" max="4108" width="9.109375" style="44" hidden="1" customWidth="1"/>
    <col min="4109" max="4109" width="8.88671875" style="44" hidden="1" customWidth="1"/>
    <col min="4110" max="4116" width="9.109375" style="44" hidden="1" customWidth="1"/>
    <col min="4117" max="4349" width="9.109375" style="44" hidden="1"/>
    <col min="4350" max="4350" width="7.6640625" style="44" hidden="1" customWidth="1"/>
    <col min="4351" max="4351" width="8.5546875" style="44" hidden="1" customWidth="1"/>
    <col min="4352" max="4352" width="9.109375" style="44" hidden="1" customWidth="1"/>
    <col min="4353" max="4353" width="8.5546875" style="44" hidden="1" customWidth="1"/>
    <col min="4354" max="4354" width="6.5546875" style="44" hidden="1" customWidth="1"/>
    <col min="4355" max="4355" width="8.88671875" style="44" hidden="1" customWidth="1"/>
    <col min="4356" max="4359" width="9.109375" style="44" hidden="1" customWidth="1"/>
    <col min="4360" max="4360" width="8.88671875" style="44" hidden="1" customWidth="1"/>
    <col min="4361" max="4361" width="8.109375" style="44" hidden="1" customWidth="1"/>
    <col min="4362" max="4362" width="10.6640625" style="44" hidden="1" customWidth="1"/>
    <col min="4363" max="4364" width="9.109375" style="44" hidden="1" customWidth="1"/>
    <col min="4365" max="4365" width="8.88671875" style="44" hidden="1" customWidth="1"/>
    <col min="4366" max="4372" width="9.109375" style="44" hidden="1" customWidth="1"/>
    <col min="4373" max="4605" width="9.109375" style="44" hidden="1"/>
    <col min="4606" max="4606" width="7.6640625" style="44" hidden="1" customWidth="1"/>
    <col min="4607" max="4607" width="8.5546875" style="44" hidden="1" customWidth="1"/>
    <col min="4608" max="4608" width="9.109375" style="44" hidden="1" customWidth="1"/>
    <col min="4609" max="4609" width="8.5546875" style="44" hidden="1" customWidth="1"/>
    <col min="4610" max="4610" width="6.5546875" style="44" hidden="1" customWidth="1"/>
    <col min="4611" max="4611" width="8.88671875" style="44" hidden="1" customWidth="1"/>
    <col min="4612" max="4615" width="9.109375" style="44" hidden="1" customWidth="1"/>
    <col min="4616" max="4616" width="8.88671875" style="44" hidden="1" customWidth="1"/>
    <col min="4617" max="4617" width="8.109375" style="44" hidden="1" customWidth="1"/>
    <col min="4618" max="4618" width="10.6640625" style="44" hidden="1" customWidth="1"/>
    <col min="4619" max="4620" width="9.109375" style="44" hidden="1" customWidth="1"/>
    <col min="4621" max="4621" width="8.88671875" style="44" hidden="1" customWidth="1"/>
    <col min="4622" max="4628" width="9.109375" style="44" hidden="1" customWidth="1"/>
    <col min="4629" max="4861" width="9.109375" style="44" hidden="1"/>
    <col min="4862" max="4862" width="7.6640625" style="44" hidden="1" customWidth="1"/>
    <col min="4863" max="4863" width="8.5546875" style="44" hidden="1" customWidth="1"/>
    <col min="4864" max="4864" width="9.109375" style="44" hidden="1" customWidth="1"/>
    <col min="4865" max="4865" width="8.5546875" style="44" hidden="1" customWidth="1"/>
    <col min="4866" max="4866" width="6.5546875" style="44" hidden="1" customWidth="1"/>
    <col min="4867" max="4867" width="8.88671875" style="44" hidden="1" customWidth="1"/>
    <col min="4868" max="4871" width="9.109375" style="44" hidden="1" customWidth="1"/>
    <col min="4872" max="4872" width="8.88671875" style="44" hidden="1" customWidth="1"/>
    <col min="4873" max="4873" width="8.109375" style="44" hidden="1" customWidth="1"/>
    <col min="4874" max="4874" width="10.6640625" style="44" hidden="1" customWidth="1"/>
    <col min="4875" max="4876" width="9.109375" style="44" hidden="1" customWidth="1"/>
    <col min="4877" max="4877" width="8.88671875" style="44" hidden="1" customWidth="1"/>
    <col min="4878" max="4884" width="9.109375" style="44" hidden="1" customWidth="1"/>
    <col min="4885" max="5117" width="9.109375" style="44" hidden="1"/>
    <col min="5118" max="5118" width="7.6640625" style="44" hidden="1" customWidth="1"/>
    <col min="5119" max="5119" width="8.5546875" style="44" hidden="1" customWidth="1"/>
    <col min="5120" max="5120" width="9.109375" style="44" hidden="1" customWidth="1"/>
    <col min="5121" max="5121" width="8.5546875" style="44" hidden="1" customWidth="1"/>
    <col min="5122" max="5122" width="6.5546875" style="44" hidden="1" customWidth="1"/>
    <col min="5123" max="5123" width="8.88671875" style="44" hidden="1" customWidth="1"/>
    <col min="5124" max="5127" width="9.109375" style="44" hidden="1" customWidth="1"/>
    <col min="5128" max="5128" width="8.88671875" style="44" hidden="1" customWidth="1"/>
    <col min="5129" max="5129" width="8.109375" style="44" hidden="1" customWidth="1"/>
    <col min="5130" max="5130" width="10.6640625" style="44" hidden="1" customWidth="1"/>
    <col min="5131" max="5132" width="9.109375" style="44" hidden="1" customWidth="1"/>
    <col min="5133" max="5133" width="8.88671875" style="44" hidden="1" customWidth="1"/>
    <col min="5134" max="5140" width="9.109375" style="44" hidden="1" customWidth="1"/>
    <col min="5141" max="5373" width="9.109375" style="44" hidden="1"/>
    <col min="5374" max="5374" width="7.6640625" style="44" hidden="1" customWidth="1"/>
    <col min="5375" max="5375" width="8.5546875" style="44" hidden="1" customWidth="1"/>
    <col min="5376" max="5376" width="9.109375" style="44" hidden="1" customWidth="1"/>
    <col min="5377" max="5377" width="8.5546875" style="44" hidden="1" customWidth="1"/>
    <col min="5378" max="5378" width="6.5546875" style="44" hidden="1" customWidth="1"/>
    <col min="5379" max="5379" width="8.88671875" style="44" hidden="1" customWidth="1"/>
    <col min="5380" max="5383" width="9.109375" style="44" hidden="1" customWidth="1"/>
    <col min="5384" max="5384" width="8.88671875" style="44" hidden="1" customWidth="1"/>
    <col min="5385" max="5385" width="8.109375" style="44" hidden="1" customWidth="1"/>
    <col min="5386" max="5386" width="10.6640625" style="44" hidden="1" customWidth="1"/>
    <col min="5387" max="5388" width="9.109375" style="44" hidden="1" customWidth="1"/>
    <col min="5389" max="5389" width="8.88671875" style="44" hidden="1" customWidth="1"/>
    <col min="5390" max="5396" width="9.109375" style="44" hidden="1" customWidth="1"/>
    <col min="5397" max="5629" width="9.109375" style="44" hidden="1"/>
    <col min="5630" max="5630" width="7.6640625" style="44" hidden="1" customWidth="1"/>
    <col min="5631" max="5631" width="8.5546875" style="44" hidden="1" customWidth="1"/>
    <col min="5632" max="5632" width="9.109375" style="44" hidden="1" customWidth="1"/>
    <col min="5633" max="5633" width="8.5546875" style="44" hidden="1" customWidth="1"/>
    <col min="5634" max="5634" width="6.5546875" style="44" hidden="1" customWidth="1"/>
    <col min="5635" max="5635" width="8.88671875" style="44" hidden="1" customWidth="1"/>
    <col min="5636" max="5639" width="9.109375" style="44" hidden="1" customWidth="1"/>
    <col min="5640" max="5640" width="8.88671875" style="44" hidden="1" customWidth="1"/>
    <col min="5641" max="5641" width="8.109375" style="44" hidden="1" customWidth="1"/>
    <col min="5642" max="5642" width="10.6640625" style="44" hidden="1" customWidth="1"/>
    <col min="5643" max="5644" width="9.109375" style="44" hidden="1" customWidth="1"/>
    <col min="5645" max="5645" width="8.88671875" style="44" hidden="1" customWidth="1"/>
    <col min="5646" max="5652" width="9.109375" style="44" hidden="1" customWidth="1"/>
    <col min="5653" max="5885" width="9.109375" style="44" hidden="1"/>
    <col min="5886" max="5886" width="7.6640625" style="44" hidden="1" customWidth="1"/>
    <col min="5887" max="5887" width="8.5546875" style="44" hidden="1" customWidth="1"/>
    <col min="5888" max="5888" width="9.109375" style="44" hidden="1" customWidth="1"/>
    <col min="5889" max="5889" width="8.5546875" style="44" hidden="1" customWidth="1"/>
    <col min="5890" max="5890" width="6.5546875" style="44" hidden="1" customWidth="1"/>
    <col min="5891" max="5891" width="8.88671875" style="44" hidden="1" customWidth="1"/>
    <col min="5892" max="5895" width="9.109375" style="44" hidden="1" customWidth="1"/>
    <col min="5896" max="5896" width="8.88671875" style="44" hidden="1" customWidth="1"/>
    <col min="5897" max="5897" width="8.109375" style="44" hidden="1" customWidth="1"/>
    <col min="5898" max="5898" width="10.6640625" style="44" hidden="1" customWidth="1"/>
    <col min="5899" max="5900" width="9.109375" style="44" hidden="1" customWidth="1"/>
    <col min="5901" max="5901" width="8.88671875" style="44" hidden="1" customWidth="1"/>
    <col min="5902" max="5908" width="9.109375" style="44" hidden="1" customWidth="1"/>
    <col min="5909" max="6141" width="9.109375" style="44" hidden="1"/>
    <col min="6142" max="6142" width="7.6640625" style="44" hidden="1" customWidth="1"/>
    <col min="6143" max="6143" width="8.5546875" style="44" hidden="1" customWidth="1"/>
    <col min="6144" max="6144" width="9.109375" style="44" hidden="1" customWidth="1"/>
    <col min="6145" max="6145" width="8.5546875" style="44" hidden="1" customWidth="1"/>
    <col min="6146" max="6146" width="6.5546875" style="44" hidden="1" customWidth="1"/>
    <col min="6147" max="6147" width="8.88671875" style="44" hidden="1" customWidth="1"/>
    <col min="6148" max="6151" width="9.109375" style="44" hidden="1" customWidth="1"/>
    <col min="6152" max="6152" width="8.88671875" style="44" hidden="1" customWidth="1"/>
    <col min="6153" max="6153" width="8.109375" style="44" hidden="1" customWidth="1"/>
    <col min="6154" max="6154" width="10.6640625" style="44" hidden="1" customWidth="1"/>
    <col min="6155" max="6156" width="9.109375" style="44" hidden="1" customWidth="1"/>
    <col min="6157" max="6157" width="8.88671875" style="44" hidden="1" customWidth="1"/>
    <col min="6158" max="6164" width="9.109375" style="44" hidden="1" customWidth="1"/>
    <col min="6165" max="6397" width="9.109375" style="44" hidden="1"/>
    <col min="6398" max="6398" width="7.6640625" style="44" hidden="1" customWidth="1"/>
    <col min="6399" max="6399" width="8.5546875" style="44" hidden="1" customWidth="1"/>
    <col min="6400" max="6400" width="9.109375" style="44" hidden="1" customWidth="1"/>
    <col min="6401" max="6401" width="8.5546875" style="44" hidden="1" customWidth="1"/>
    <col min="6402" max="6402" width="6.5546875" style="44" hidden="1" customWidth="1"/>
    <col min="6403" max="6403" width="8.88671875" style="44" hidden="1" customWidth="1"/>
    <col min="6404" max="6407" width="9.109375" style="44" hidden="1" customWidth="1"/>
    <col min="6408" max="6408" width="8.88671875" style="44" hidden="1" customWidth="1"/>
    <col min="6409" max="6409" width="8.109375" style="44" hidden="1" customWidth="1"/>
    <col min="6410" max="6410" width="10.6640625" style="44" hidden="1" customWidth="1"/>
    <col min="6411" max="6412" width="9.109375" style="44" hidden="1" customWidth="1"/>
    <col min="6413" max="6413" width="8.88671875" style="44" hidden="1" customWidth="1"/>
    <col min="6414" max="6420" width="9.109375" style="44" hidden="1" customWidth="1"/>
    <col min="6421" max="6653" width="9.109375" style="44" hidden="1"/>
    <col min="6654" max="6654" width="7.6640625" style="44" hidden="1" customWidth="1"/>
    <col min="6655" max="6655" width="8.5546875" style="44" hidden="1" customWidth="1"/>
    <col min="6656" max="6656" width="9.109375" style="44" hidden="1" customWidth="1"/>
    <col min="6657" max="6657" width="8.5546875" style="44" hidden="1" customWidth="1"/>
    <col min="6658" max="6658" width="6.5546875" style="44" hidden="1" customWidth="1"/>
    <col min="6659" max="6659" width="8.88671875" style="44" hidden="1" customWidth="1"/>
    <col min="6660" max="6663" width="9.109375" style="44" hidden="1" customWidth="1"/>
    <col min="6664" max="6664" width="8.88671875" style="44" hidden="1" customWidth="1"/>
    <col min="6665" max="6665" width="8.109375" style="44" hidden="1" customWidth="1"/>
    <col min="6666" max="6666" width="10.6640625" style="44" hidden="1" customWidth="1"/>
    <col min="6667" max="6668" width="9.109375" style="44" hidden="1" customWidth="1"/>
    <col min="6669" max="6669" width="8.88671875" style="44" hidden="1" customWidth="1"/>
    <col min="6670" max="6676" width="9.109375" style="44" hidden="1" customWidth="1"/>
    <col min="6677" max="6909" width="9.109375" style="44" hidden="1"/>
    <col min="6910" max="6910" width="7.6640625" style="44" hidden="1" customWidth="1"/>
    <col min="6911" max="6911" width="8.5546875" style="44" hidden="1" customWidth="1"/>
    <col min="6912" max="6912" width="9.109375" style="44" hidden="1" customWidth="1"/>
    <col min="6913" max="6913" width="8.5546875" style="44" hidden="1" customWidth="1"/>
    <col min="6914" max="6914" width="6.5546875" style="44" hidden="1" customWidth="1"/>
    <col min="6915" max="6915" width="8.88671875" style="44" hidden="1" customWidth="1"/>
    <col min="6916" max="6919" width="9.109375" style="44" hidden="1" customWidth="1"/>
    <col min="6920" max="6920" width="8.88671875" style="44" hidden="1" customWidth="1"/>
    <col min="6921" max="6921" width="8.109375" style="44" hidden="1" customWidth="1"/>
    <col min="6922" max="6922" width="10.6640625" style="44" hidden="1" customWidth="1"/>
    <col min="6923" max="6924" width="9.109375" style="44" hidden="1" customWidth="1"/>
    <col min="6925" max="6925" width="8.88671875" style="44" hidden="1" customWidth="1"/>
    <col min="6926" max="6932" width="9.109375" style="44" hidden="1" customWidth="1"/>
    <col min="6933" max="7165" width="9.109375" style="44" hidden="1"/>
    <col min="7166" max="7166" width="7.6640625" style="44" hidden="1" customWidth="1"/>
    <col min="7167" max="7167" width="8.5546875" style="44" hidden="1" customWidth="1"/>
    <col min="7168" max="7168" width="9.109375" style="44" hidden="1" customWidth="1"/>
    <col min="7169" max="7169" width="8.5546875" style="44" hidden="1" customWidth="1"/>
    <col min="7170" max="7170" width="6.5546875" style="44" hidden="1" customWidth="1"/>
    <col min="7171" max="7171" width="8.88671875" style="44" hidden="1" customWidth="1"/>
    <col min="7172" max="7175" width="9.109375" style="44" hidden="1" customWidth="1"/>
    <col min="7176" max="7176" width="8.88671875" style="44" hidden="1" customWidth="1"/>
    <col min="7177" max="7177" width="8.109375" style="44" hidden="1" customWidth="1"/>
    <col min="7178" max="7178" width="10.6640625" style="44" hidden="1" customWidth="1"/>
    <col min="7179" max="7180" width="9.109375" style="44" hidden="1" customWidth="1"/>
    <col min="7181" max="7181" width="8.88671875" style="44" hidden="1" customWidth="1"/>
    <col min="7182" max="7188" width="9.109375" style="44" hidden="1" customWidth="1"/>
    <col min="7189" max="7421" width="9.109375" style="44" hidden="1"/>
    <col min="7422" max="7422" width="7.6640625" style="44" hidden="1" customWidth="1"/>
    <col min="7423" max="7423" width="8.5546875" style="44" hidden="1" customWidth="1"/>
    <col min="7424" max="7424" width="9.109375" style="44" hidden="1" customWidth="1"/>
    <col min="7425" max="7425" width="8.5546875" style="44" hidden="1" customWidth="1"/>
    <col min="7426" max="7426" width="6.5546875" style="44" hidden="1" customWidth="1"/>
    <col min="7427" max="7427" width="8.88671875" style="44" hidden="1" customWidth="1"/>
    <col min="7428" max="7431" width="9.109375" style="44" hidden="1" customWidth="1"/>
    <col min="7432" max="7432" width="8.88671875" style="44" hidden="1" customWidth="1"/>
    <col min="7433" max="7433" width="8.109375" style="44" hidden="1" customWidth="1"/>
    <col min="7434" max="7434" width="10.6640625" style="44" hidden="1" customWidth="1"/>
    <col min="7435" max="7436" width="9.109375" style="44" hidden="1" customWidth="1"/>
    <col min="7437" max="7437" width="8.88671875" style="44" hidden="1" customWidth="1"/>
    <col min="7438" max="7444" width="9.109375" style="44" hidden="1" customWidth="1"/>
    <col min="7445" max="7677" width="9.109375" style="44" hidden="1"/>
    <col min="7678" max="7678" width="7.6640625" style="44" hidden="1" customWidth="1"/>
    <col min="7679" max="7679" width="8.5546875" style="44" hidden="1" customWidth="1"/>
    <col min="7680" max="7680" width="9.109375" style="44" hidden="1" customWidth="1"/>
    <col min="7681" max="7681" width="8.5546875" style="44" hidden="1" customWidth="1"/>
    <col min="7682" max="7682" width="6.5546875" style="44" hidden="1" customWidth="1"/>
    <col min="7683" max="7683" width="8.88671875" style="44" hidden="1" customWidth="1"/>
    <col min="7684" max="7687" width="9.109375" style="44" hidden="1" customWidth="1"/>
    <col min="7688" max="7688" width="8.88671875" style="44" hidden="1" customWidth="1"/>
    <col min="7689" max="7689" width="8.109375" style="44" hidden="1" customWidth="1"/>
    <col min="7690" max="7690" width="10.6640625" style="44" hidden="1" customWidth="1"/>
    <col min="7691" max="7692" width="9.109375" style="44" hidden="1" customWidth="1"/>
    <col min="7693" max="7693" width="8.88671875" style="44" hidden="1" customWidth="1"/>
    <col min="7694" max="7700" width="9.109375" style="44" hidden="1" customWidth="1"/>
    <col min="7701" max="7933" width="9.109375" style="44" hidden="1"/>
    <col min="7934" max="7934" width="7.6640625" style="44" hidden="1" customWidth="1"/>
    <col min="7935" max="7935" width="8.5546875" style="44" hidden="1" customWidth="1"/>
    <col min="7936" max="7936" width="9.109375" style="44" hidden="1" customWidth="1"/>
    <col min="7937" max="7937" width="8.5546875" style="44" hidden="1" customWidth="1"/>
    <col min="7938" max="7938" width="6.5546875" style="44" hidden="1" customWidth="1"/>
    <col min="7939" max="7939" width="8.88671875" style="44" hidden="1" customWidth="1"/>
    <col min="7940" max="7943" width="9.109375" style="44" hidden="1" customWidth="1"/>
    <col min="7944" max="7944" width="8.88671875" style="44" hidden="1" customWidth="1"/>
    <col min="7945" max="7945" width="8.109375" style="44" hidden="1" customWidth="1"/>
    <col min="7946" max="7946" width="10.6640625" style="44" hidden="1" customWidth="1"/>
    <col min="7947" max="7948" width="9.109375" style="44" hidden="1" customWidth="1"/>
    <col min="7949" max="7949" width="8.88671875" style="44" hidden="1" customWidth="1"/>
    <col min="7950" max="7956" width="9.109375" style="44" hidden="1" customWidth="1"/>
    <col min="7957" max="8189" width="9.109375" style="44" hidden="1"/>
    <col min="8190" max="8190" width="7.6640625" style="44" hidden="1" customWidth="1"/>
    <col min="8191" max="8191" width="8.5546875" style="44" hidden="1" customWidth="1"/>
    <col min="8192" max="8192" width="9.109375" style="44" hidden="1" customWidth="1"/>
    <col min="8193" max="8193" width="8.5546875" style="44" hidden="1" customWidth="1"/>
    <col min="8194" max="8194" width="6.5546875" style="44" hidden="1" customWidth="1"/>
    <col min="8195" max="8195" width="8.88671875" style="44" hidden="1" customWidth="1"/>
    <col min="8196" max="8199" width="9.109375" style="44" hidden="1" customWidth="1"/>
    <col min="8200" max="8200" width="8.88671875" style="44" hidden="1" customWidth="1"/>
    <col min="8201" max="8201" width="8.109375" style="44" hidden="1" customWidth="1"/>
    <col min="8202" max="8202" width="10.6640625" style="44" hidden="1" customWidth="1"/>
    <col min="8203" max="8204" width="9.109375" style="44" hidden="1" customWidth="1"/>
    <col min="8205" max="8205" width="8.88671875" style="44" hidden="1" customWidth="1"/>
    <col min="8206" max="8212" width="9.109375" style="44" hidden="1" customWidth="1"/>
    <col min="8213" max="8445" width="9.109375" style="44" hidden="1"/>
    <col min="8446" max="8446" width="7.6640625" style="44" hidden="1" customWidth="1"/>
    <col min="8447" max="8447" width="8.5546875" style="44" hidden="1" customWidth="1"/>
    <col min="8448" max="8448" width="9.109375" style="44" hidden="1" customWidth="1"/>
    <col min="8449" max="8449" width="8.5546875" style="44" hidden="1" customWidth="1"/>
    <col min="8450" max="8450" width="6.5546875" style="44" hidden="1" customWidth="1"/>
    <col min="8451" max="8451" width="8.88671875" style="44" hidden="1" customWidth="1"/>
    <col min="8452" max="8455" width="9.109375" style="44" hidden="1" customWidth="1"/>
    <col min="8456" max="8456" width="8.88671875" style="44" hidden="1" customWidth="1"/>
    <col min="8457" max="8457" width="8.109375" style="44" hidden="1" customWidth="1"/>
    <col min="8458" max="8458" width="10.6640625" style="44" hidden="1" customWidth="1"/>
    <col min="8459" max="8460" width="9.109375" style="44" hidden="1" customWidth="1"/>
    <col min="8461" max="8461" width="8.88671875" style="44" hidden="1" customWidth="1"/>
    <col min="8462" max="8468" width="9.109375" style="44" hidden="1" customWidth="1"/>
    <col min="8469" max="8701" width="9.109375" style="44" hidden="1"/>
    <col min="8702" max="8702" width="7.6640625" style="44" hidden="1" customWidth="1"/>
    <col min="8703" max="8703" width="8.5546875" style="44" hidden="1" customWidth="1"/>
    <col min="8704" max="8704" width="9.109375" style="44" hidden="1" customWidth="1"/>
    <col min="8705" max="8705" width="8.5546875" style="44" hidden="1" customWidth="1"/>
    <col min="8706" max="8706" width="6.5546875" style="44" hidden="1" customWidth="1"/>
    <col min="8707" max="8707" width="8.88671875" style="44" hidden="1" customWidth="1"/>
    <col min="8708" max="8711" width="9.109375" style="44" hidden="1" customWidth="1"/>
    <col min="8712" max="8712" width="8.88671875" style="44" hidden="1" customWidth="1"/>
    <col min="8713" max="8713" width="8.109375" style="44" hidden="1" customWidth="1"/>
    <col min="8714" max="8714" width="10.6640625" style="44" hidden="1" customWidth="1"/>
    <col min="8715" max="8716" width="9.109375" style="44" hidden="1" customWidth="1"/>
    <col min="8717" max="8717" width="8.88671875" style="44" hidden="1" customWidth="1"/>
    <col min="8718" max="8724" width="9.109375" style="44" hidden="1" customWidth="1"/>
    <col min="8725" max="8957" width="9.109375" style="44" hidden="1"/>
    <col min="8958" max="8958" width="7.6640625" style="44" hidden="1" customWidth="1"/>
    <col min="8959" max="8959" width="8.5546875" style="44" hidden="1" customWidth="1"/>
    <col min="8960" max="8960" width="9.109375" style="44" hidden="1" customWidth="1"/>
    <col min="8961" max="8961" width="8.5546875" style="44" hidden="1" customWidth="1"/>
    <col min="8962" max="8962" width="6.5546875" style="44" hidden="1" customWidth="1"/>
    <col min="8963" max="8963" width="8.88671875" style="44" hidden="1" customWidth="1"/>
    <col min="8964" max="8967" width="9.109375" style="44" hidden="1" customWidth="1"/>
    <col min="8968" max="8968" width="8.88671875" style="44" hidden="1" customWidth="1"/>
    <col min="8969" max="8969" width="8.109375" style="44" hidden="1" customWidth="1"/>
    <col min="8970" max="8970" width="10.6640625" style="44" hidden="1" customWidth="1"/>
    <col min="8971" max="8972" width="9.109375" style="44" hidden="1" customWidth="1"/>
    <col min="8973" max="8973" width="8.88671875" style="44" hidden="1" customWidth="1"/>
    <col min="8974" max="8980" width="9.109375" style="44" hidden="1" customWidth="1"/>
    <col min="8981" max="9213" width="9.109375" style="44" hidden="1"/>
    <col min="9214" max="9214" width="7.6640625" style="44" hidden="1" customWidth="1"/>
    <col min="9215" max="9215" width="8.5546875" style="44" hidden="1" customWidth="1"/>
    <col min="9216" max="9216" width="9.109375" style="44" hidden="1" customWidth="1"/>
    <col min="9217" max="9217" width="8.5546875" style="44" hidden="1" customWidth="1"/>
    <col min="9218" max="9218" width="6.5546875" style="44" hidden="1" customWidth="1"/>
    <col min="9219" max="9219" width="8.88671875" style="44" hidden="1" customWidth="1"/>
    <col min="9220" max="9223" width="9.109375" style="44" hidden="1" customWidth="1"/>
    <col min="9224" max="9224" width="8.88671875" style="44" hidden="1" customWidth="1"/>
    <col min="9225" max="9225" width="8.109375" style="44" hidden="1" customWidth="1"/>
    <col min="9226" max="9226" width="10.6640625" style="44" hidden="1" customWidth="1"/>
    <col min="9227" max="9228" width="9.109375" style="44" hidden="1" customWidth="1"/>
    <col min="9229" max="9229" width="8.88671875" style="44" hidden="1" customWidth="1"/>
    <col min="9230" max="9236" width="9.109375" style="44" hidden="1" customWidth="1"/>
    <col min="9237" max="9469" width="9.109375" style="44" hidden="1"/>
    <col min="9470" max="9470" width="7.6640625" style="44" hidden="1" customWidth="1"/>
    <col min="9471" max="9471" width="8.5546875" style="44" hidden="1" customWidth="1"/>
    <col min="9472" max="9472" width="9.109375" style="44" hidden="1" customWidth="1"/>
    <col min="9473" max="9473" width="8.5546875" style="44" hidden="1" customWidth="1"/>
    <col min="9474" max="9474" width="6.5546875" style="44" hidden="1" customWidth="1"/>
    <col min="9475" max="9475" width="8.88671875" style="44" hidden="1" customWidth="1"/>
    <col min="9476" max="9479" width="9.109375" style="44" hidden="1" customWidth="1"/>
    <col min="9480" max="9480" width="8.88671875" style="44" hidden="1" customWidth="1"/>
    <col min="9481" max="9481" width="8.109375" style="44" hidden="1" customWidth="1"/>
    <col min="9482" max="9482" width="10.6640625" style="44" hidden="1" customWidth="1"/>
    <col min="9483" max="9484" width="9.109375" style="44" hidden="1" customWidth="1"/>
    <col min="9485" max="9485" width="8.88671875" style="44" hidden="1" customWidth="1"/>
    <col min="9486" max="9492" width="9.109375" style="44" hidden="1" customWidth="1"/>
    <col min="9493" max="9725" width="9.109375" style="44" hidden="1"/>
    <col min="9726" max="9726" width="7.6640625" style="44" hidden="1" customWidth="1"/>
    <col min="9727" max="9727" width="8.5546875" style="44" hidden="1" customWidth="1"/>
    <col min="9728" max="9728" width="9.109375" style="44" hidden="1" customWidth="1"/>
    <col min="9729" max="9729" width="8.5546875" style="44" hidden="1" customWidth="1"/>
    <col min="9730" max="9730" width="6.5546875" style="44" hidden="1" customWidth="1"/>
    <col min="9731" max="9731" width="8.88671875" style="44" hidden="1" customWidth="1"/>
    <col min="9732" max="9735" width="9.109375" style="44" hidden="1" customWidth="1"/>
    <col min="9736" max="9736" width="8.88671875" style="44" hidden="1" customWidth="1"/>
    <col min="9737" max="9737" width="8.109375" style="44" hidden="1" customWidth="1"/>
    <col min="9738" max="9738" width="10.6640625" style="44" hidden="1" customWidth="1"/>
    <col min="9739" max="9740" width="9.109375" style="44" hidden="1" customWidth="1"/>
    <col min="9741" max="9741" width="8.88671875" style="44" hidden="1" customWidth="1"/>
    <col min="9742" max="9748" width="9.109375" style="44" hidden="1" customWidth="1"/>
    <col min="9749" max="9981" width="9.109375" style="44" hidden="1"/>
    <col min="9982" max="9982" width="7.6640625" style="44" hidden="1" customWidth="1"/>
    <col min="9983" max="9983" width="8.5546875" style="44" hidden="1" customWidth="1"/>
    <col min="9984" max="9984" width="9.109375" style="44" hidden="1" customWidth="1"/>
    <col min="9985" max="9985" width="8.5546875" style="44" hidden="1" customWidth="1"/>
    <col min="9986" max="9986" width="6.5546875" style="44" hidden="1" customWidth="1"/>
    <col min="9987" max="9987" width="8.88671875" style="44" hidden="1" customWidth="1"/>
    <col min="9988" max="9991" width="9.109375" style="44" hidden="1" customWidth="1"/>
    <col min="9992" max="9992" width="8.88671875" style="44" hidden="1" customWidth="1"/>
    <col min="9993" max="9993" width="8.109375" style="44" hidden="1" customWidth="1"/>
    <col min="9994" max="9994" width="10.6640625" style="44" hidden="1" customWidth="1"/>
    <col min="9995" max="9996" width="9.109375" style="44" hidden="1" customWidth="1"/>
    <col min="9997" max="9997" width="8.88671875" style="44" hidden="1" customWidth="1"/>
    <col min="9998" max="10004" width="9.109375" style="44" hidden="1" customWidth="1"/>
    <col min="10005" max="10237" width="9.109375" style="44" hidden="1"/>
    <col min="10238" max="10238" width="7.6640625" style="44" hidden="1" customWidth="1"/>
    <col min="10239" max="10239" width="8.5546875" style="44" hidden="1" customWidth="1"/>
    <col min="10240" max="10240" width="9.109375" style="44" hidden="1" customWidth="1"/>
    <col min="10241" max="10241" width="8.5546875" style="44" hidden="1" customWidth="1"/>
    <col min="10242" max="10242" width="6.5546875" style="44" hidden="1" customWidth="1"/>
    <col min="10243" max="10243" width="8.88671875" style="44" hidden="1" customWidth="1"/>
    <col min="10244" max="10247" width="9.109375" style="44" hidden="1" customWidth="1"/>
    <col min="10248" max="10248" width="8.88671875" style="44" hidden="1" customWidth="1"/>
    <col min="10249" max="10249" width="8.109375" style="44" hidden="1" customWidth="1"/>
    <col min="10250" max="10250" width="10.6640625" style="44" hidden="1" customWidth="1"/>
    <col min="10251" max="10252" width="9.109375" style="44" hidden="1" customWidth="1"/>
    <col min="10253" max="10253" width="8.88671875" style="44" hidden="1" customWidth="1"/>
    <col min="10254" max="10260" width="9.109375" style="44" hidden="1" customWidth="1"/>
    <col min="10261" max="10493" width="9.109375" style="44" hidden="1"/>
    <col min="10494" max="10494" width="7.6640625" style="44" hidden="1" customWidth="1"/>
    <col min="10495" max="10495" width="8.5546875" style="44" hidden="1" customWidth="1"/>
    <col min="10496" max="10496" width="9.109375" style="44" hidden="1" customWidth="1"/>
    <col min="10497" max="10497" width="8.5546875" style="44" hidden="1" customWidth="1"/>
    <col min="10498" max="10498" width="6.5546875" style="44" hidden="1" customWidth="1"/>
    <col min="10499" max="10499" width="8.88671875" style="44" hidden="1" customWidth="1"/>
    <col min="10500" max="10503" width="9.109375" style="44" hidden="1" customWidth="1"/>
    <col min="10504" max="10504" width="8.88671875" style="44" hidden="1" customWidth="1"/>
    <col min="10505" max="10505" width="8.109375" style="44" hidden="1" customWidth="1"/>
    <col min="10506" max="10506" width="10.6640625" style="44" hidden="1" customWidth="1"/>
    <col min="10507" max="10508" width="9.109375" style="44" hidden="1" customWidth="1"/>
    <col min="10509" max="10509" width="8.88671875" style="44" hidden="1" customWidth="1"/>
    <col min="10510" max="10516" width="9.109375" style="44" hidden="1" customWidth="1"/>
    <col min="10517" max="10749" width="9.109375" style="44" hidden="1"/>
    <col min="10750" max="10750" width="7.6640625" style="44" hidden="1" customWidth="1"/>
    <col min="10751" max="10751" width="8.5546875" style="44" hidden="1" customWidth="1"/>
    <col min="10752" max="10752" width="9.109375" style="44" hidden="1" customWidth="1"/>
    <col min="10753" max="10753" width="8.5546875" style="44" hidden="1" customWidth="1"/>
    <col min="10754" max="10754" width="6.5546875" style="44" hidden="1" customWidth="1"/>
    <col min="10755" max="10755" width="8.88671875" style="44" hidden="1" customWidth="1"/>
    <col min="10756" max="10759" width="9.109375" style="44" hidden="1" customWidth="1"/>
    <col min="10760" max="10760" width="8.88671875" style="44" hidden="1" customWidth="1"/>
    <col min="10761" max="10761" width="8.109375" style="44" hidden="1" customWidth="1"/>
    <col min="10762" max="10762" width="10.6640625" style="44" hidden="1" customWidth="1"/>
    <col min="10763" max="10764" width="9.109375" style="44" hidden="1" customWidth="1"/>
    <col min="10765" max="10765" width="8.88671875" style="44" hidden="1" customWidth="1"/>
    <col min="10766" max="10772" width="9.109375" style="44" hidden="1" customWidth="1"/>
    <col min="10773" max="11005" width="9.109375" style="44" hidden="1"/>
    <col min="11006" max="11006" width="7.6640625" style="44" hidden="1" customWidth="1"/>
    <col min="11007" max="11007" width="8.5546875" style="44" hidden="1" customWidth="1"/>
    <col min="11008" max="11008" width="9.109375" style="44" hidden="1" customWidth="1"/>
    <col min="11009" max="11009" width="8.5546875" style="44" hidden="1" customWidth="1"/>
    <col min="11010" max="11010" width="6.5546875" style="44" hidden="1" customWidth="1"/>
    <col min="11011" max="11011" width="8.88671875" style="44" hidden="1" customWidth="1"/>
    <col min="11012" max="11015" width="9.109375" style="44" hidden="1" customWidth="1"/>
    <col min="11016" max="11016" width="8.88671875" style="44" hidden="1" customWidth="1"/>
    <col min="11017" max="11017" width="8.109375" style="44" hidden="1" customWidth="1"/>
    <col min="11018" max="11018" width="10.6640625" style="44" hidden="1" customWidth="1"/>
    <col min="11019" max="11020" width="9.109375" style="44" hidden="1" customWidth="1"/>
    <col min="11021" max="11021" width="8.88671875" style="44" hidden="1" customWidth="1"/>
    <col min="11022" max="11028" width="9.109375" style="44" hidden="1" customWidth="1"/>
    <col min="11029" max="11261" width="9.109375" style="44" hidden="1"/>
    <col min="11262" max="11262" width="7.6640625" style="44" hidden="1" customWidth="1"/>
    <col min="11263" max="11263" width="8.5546875" style="44" hidden="1" customWidth="1"/>
    <col min="11264" max="11264" width="9.109375" style="44" hidden="1" customWidth="1"/>
    <col min="11265" max="11265" width="8.5546875" style="44" hidden="1" customWidth="1"/>
    <col min="11266" max="11266" width="6.5546875" style="44" hidden="1" customWidth="1"/>
    <col min="11267" max="11267" width="8.88671875" style="44" hidden="1" customWidth="1"/>
    <col min="11268" max="11271" width="9.109375" style="44" hidden="1" customWidth="1"/>
    <col min="11272" max="11272" width="8.88671875" style="44" hidden="1" customWidth="1"/>
    <col min="11273" max="11273" width="8.109375" style="44" hidden="1" customWidth="1"/>
    <col min="11274" max="11274" width="10.6640625" style="44" hidden="1" customWidth="1"/>
    <col min="11275" max="11276" width="9.109375" style="44" hidden="1" customWidth="1"/>
    <col min="11277" max="11277" width="8.88671875" style="44" hidden="1" customWidth="1"/>
    <col min="11278" max="11284" width="9.109375" style="44" hidden="1" customWidth="1"/>
    <col min="11285" max="11517" width="9.109375" style="44" hidden="1"/>
    <col min="11518" max="11518" width="7.6640625" style="44" hidden="1" customWidth="1"/>
    <col min="11519" max="11519" width="8.5546875" style="44" hidden="1" customWidth="1"/>
    <col min="11520" max="11520" width="9.109375" style="44" hidden="1" customWidth="1"/>
    <col min="11521" max="11521" width="8.5546875" style="44" hidden="1" customWidth="1"/>
    <col min="11522" max="11522" width="6.5546875" style="44" hidden="1" customWidth="1"/>
    <col min="11523" max="11523" width="8.88671875" style="44" hidden="1" customWidth="1"/>
    <col min="11524" max="11527" width="9.109375" style="44" hidden="1" customWidth="1"/>
    <col min="11528" max="11528" width="8.88671875" style="44" hidden="1" customWidth="1"/>
    <col min="11529" max="11529" width="8.109375" style="44" hidden="1" customWidth="1"/>
    <col min="11530" max="11530" width="10.6640625" style="44" hidden="1" customWidth="1"/>
    <col min="11531" max="11532" width="9.109375" style="44" hidden="1" customWidth="1"/>
    <col min="11533" max="11533" width="8.88671875" style="44" hidden="1" customWidth="1"/>
    <col min="11534" max="11540" width="9.109375" style="44" hidden="1" customWidth="1"/>
    <col min="11541" max="11773" width="9.109375" style="44" hidden="1"/>
    <col min="11774" max="11774" width="7.6640625" style="44" hidden="1" customWidth="1"/>
    <col min="11775" max="11775" width="8.5546875" style="44" hidden="1" customWidth="1"/>
    <col min="11776" max="11776" width="9.109375" style="44" hidden="1" customWidth="1"/>
    <col min="11777" max="11777" width="8.5546875" style="44" hidden="1" customWidth="1"/>
    <col min="11778" max="11778" width="6.5546875" style="44" hidden="1" customWidth="1"/>
    <col min="11779" max="11779" width="8.88671875" style="44" hidden="1" customWidth="1"/>
    <col min="11780" max="11783" width="9.109375" style="44" hidden="1" customWidth="1"/>
    <col min="11784" max="11784" width="8.88671875" style="44" hidden="1" customWidth="1"/>
    <col min="11785" max="11785" width="8.109375" style="44" hidden="1" customWidth="1"/>
    <col min="11786" max="11786" width="10.6640625" style="44" hidden="1" customWidth="1"/>
    <col min="11787" max="11788" width="9.109375" style="44" hidden="1" customWidth="1"/>
    <col min="11789" max="11789" width="8.88671875" style="44" hidden="1" customWidth="1"/>
    <col min="11790" max="11796" width="9.109375" style="44" hidden="1" customWidth="1"/>
    <col min="11797" max="12029" width="9.109375" style="44" hidden="1"/>
    <col min="12030" max="12030" width="7.6640625" style="44" hidden="1" customWidth="1"/>
    <col min="12031" max="12031" width="8.5546875" style="44" hidden="1" customWidth="1"/>
    <col min="12032" max="12032" width="9.109375" style="44" hidden="1" customWidth="1"/>
    <col min="12033" max="12033" width="8.5546875" style="44" hidden="1" customWidth="1"/>
    <col min="12034" max="12034" width="6.5546875" style="44" hidden="1" customWidth="1"/>
    <col min="12035" max="12035" width="8.88671875" style="44" hidden="1" customWidth="1"/>
    <col min="12036" max="12039" width="9.109375" style="44" hidden="1" customWidth="1"/>
    <col min="12040" max="12040" width="8.88671875" style="44" hidden="1" customWidth="1"/>
    <col min="12041" max="12041" width="8.109375" style="44" hidden="1" customWidth="1"/>
    <col min="12042" max="12042" width="10.6640625" style="44" hidden="1" customWidth="1"/>
    <col min="12043" max="12044" width="9.109375" style="44" hidden="1" customWidth="1"/>
    <col min="12045" max="12045" width="8.88671875" style="44" hidden="1" customWidth="1"/>
    <col min="12046" max="12052" width="9.109375" style="44" hidden="1" customWidth="1"/>
    <col min="12053" max="12285" width="9.109375" style="44" hidden="1"/>
    <col min="12286" max="12286" width="7.6640625" style="44" hidden="1" customWidth="1"/>
    <col min="12287" max="12287" width="8.5546875" style="44" hidden="1" customWidth="1"/>
    <col min="12288" max="12288" width="9.109375" style="44" hidden="1" customWidth="1"/>
    <col min="12289" max="12289" width="8.5546875" style="44" hidden="1" customWidth="1"/>
    <col min="12290" max="12290" width="6.5546875" style="44" hidden="1" customWidth="1"/>
    <col min="12291" max="12291" width="8.88671875" style="44" hidden="1" customWidth="1"/>
    <col min="12292" max="12295" width="9.109375" style="44" hidden="1" customWidth="1"/>
    <col min="12296" max="12296" width="8.88671875" style="44" hidden="1" customWidth="1"/>
    <col min="12297" max="12297" width="8.109375" style="44" hidden="1" customWidth="1"/>
    <col min="12298" max="12298" width="10.6640625" style="44" hidden="1" customWidth="1"/>
    <col min="12299" max="12300" width="9.109375" style="44" hidden="1" customWidth="1"/>
    <col min="12301" max="12301" width="8.88671875" style="44" hidden="1" customWidth="1"/>
    <col min="12302" max="12308" width="9.109375" style="44" hidden="1" customWidth="1"/>
    <col min="12309" max="12541" width="9.109375" style="44" hidden="1"/>
    <col min="12542" max="12542" width="7.6640625" style="44" hidden="1" customWidth="1"/>
    <col min="12543" max="12543" width="8.5546875" style="44" hidden="1" customWidth="1"/>
    <col min="12544" max="12544" width="9.109375" style="44" hidden="1" customWidth="1"/>
    <col min="12545" max="12545" width="8.5546875" style="44" hidden="1" customWidth="1"/>
    <col min="12546" max="12546" width="6.5546875" style="44" hidden="1" customWidth="1"/>
    <col min="12547" max="12547" width="8.88671875" style="44" hidden="1" customWidth="1"/>
    <col min="12548" max="12551" width="9.109375" style="44" hidden="1" customWidth="1"/>
    <col min="12552" max="12552" width="8.88671875" style="44" hidden="1" customWidth="1"/>
    <col min="12553" max="12553" width="8.109375" style="44" hidden="1" customWidth="1"/>
    <col min="12554" max="12554" width="10.6640625" style="44" hidden="1" customWidth="1"/>
    <col min="12555" max="12556" width="9.109375" style="44" hidden="1" customWidth="1"/>
    <col min="12557" max="12557" width="8.88671875" style="44" hidden="1" customWidth="1"/>
    <col min="12558" max="12564" width="9.109375" style="44" hidden="1" customWidth="1"/>
    <col min="12565" max="12797" width="9.109375" style="44" hidden="1"/>
    <col min="12798" max="12798" width="7.6640625" style="44" hidden="1" customWidth="1"/>
    <col min="12799" max="12799" width="8.5546875" style="44" hidden="1" customWidth="1"/>
    <col min="12800" max="12800" width="9.109375" style="44" hidden="1" customWidth="1"/>
    <col min="12801" max="12801" width="8.5546875" style="44" hidden="1" customWidth="1"/>
    <col min="12802" max="12802" width="6.5546875" style="44" hidden="1" customWidth="1"/>
    <col min="12803" max="12803" width="8.88671875" style="44" hidden="1" customWidth="1"/>
    <col min="12804" max="12807" width="9.109375" style="44" hidden="1" customWidth="1"/>
    <col min="12808" max="12808" width="8.88671875" style="44" hidden="1" customWidth="1"/>
    <col min="12809" max="12809" width="8.109375" style="44" hidden="1" customWidth="1"/>
    <col min="12810" max="12810" width="10.6640625" style="44" hidden="1" customWidth="1"/>
    <col min="12811" max="12812" width="9.109375" style="44" hidden="1" customWidth="1"/>
    <col min="12813" max="12813" width="8.88671875" style="44" hidden="1" customWidth="1"/>
    <col min="12814" max="12820" width="9.109375" style="44" hidden="1" customWidth="1"/>
    <col min="12821" max="13053" width="9.109375" style="44" hidden="1"/>
    <col min="13054" max="13054" width="7.6640625" style="44" hidden="1" customWidth="1"/>
    <col min="13055" max="13055" width="8.5546875" style="44" hidden="1" customWidth="1"/>
    <col min="13056" max="13056" width="9.109375" style="44" hidden="1" customWidth="1"/>
    <col min="13057" max="13057" width="8.5546875" style="44" hidden="1" customWidth="1"/>
    <col min="13058" max="13058" width="6.5546875" style="44" hidden="1" customWidth="1"/>
    <col min="13059" max="13059" width="8.88671875" style="44" hidden="1" customWidth="1"/>
    <col min="13060" max="13063" width="9.109375" style="44" hidden="1" customWidth="1"/>
    <col min="13064" max="13064" width="8.88671875" style="44" hidden="1" customWidth="1"/>
    <col min="13065" max="13065" width="8.109375" style="44" hidden="1" customWidth="1"/>
    <col min="13066" max="13066" width="10.6640625" style="44" hidden="1" customWidth="1"/>
    <col min="13067" max="13068" width="9.109375" style="44" hidden="1" customWidth="1"/>
    <col min="13069" max="13069" width="8.88671875" style="44" hidden="1" customWidth="1"/>
    <col min="13070" max="13076" width="9.109375" style="44" hidden="1" customWidth="1"/>
    <col min="13077" max="13309" width="9.109375" style="44" hidden="1"/>
    <col min="13310" max="13310" width="7.6640625" style="44" hidden="1" customWidth="1"/>
    <col min="13311" max="13311" width="8.5546875" style="44" hidden="1" customWidth="1"/>
    <col min="13312" max="13312" width="9.109375" style="44" hidden="1" customWidth="1"/>
    <col min="13313" max="13313" width="8.5546875" style="44" hidden="1" customWidth="1"/>
    <col min="13314" max="13314" width="6.5546875" style="44" hidden="1" customWidth="1"/>
    <col min="13315" max="13315" width="8.88671875" style="44" hidden="1" customWidth="1"/>
    <col min="13316" max="13319" width="9.109375" style="44" hidden="1" customWidth="1"/>
    <col min="13320" max="13320" width="8.88671875" style="44" hidden="1" customWidth="1"/>
    <col min="13321" max="13321" width="8.109375" style="44" hidden="1" customWidth="1"/>
    <col min="13322" max="13322" width="10.6640625" style="44" hidden="1" customWidth="1"/>
    <col min="13323" max="13324" width="9.109375" style="44" hidden="1" customWidth="1"/>
    <col min="13325" max="13325" width="8.88671875" style="44" hidden="1" customWidth="1"/>
    <col min="13326" max="13332" width="9.109375" style="44" hidden="1" customWidth="1"/>
    <col min="13333" max="13565" width="9.109375" style="44" hidden="1"/>
    <col min="13566" max="13566" width="7.6640625" style="44" hidden="1" customWidth="1"/>
    <col min="13567" max="13567" width="8.5546875" style="44" hidden="1" customWidth="1"/>
    <col min="13568" max="13568" width="9.109375" style="44" hidden="1" customWidth="1"/>
    <col min="13569" max="13569" width="8.5546875" style="44" hidden="1" customWidth="1"/>
    <col min="13570" max="13570" width="6.5546875" style="44" hidden="1" customWidth="1"/>
    <col min="13571" max="13571" width="8.88671875" style="44" hidden="1" customWidth="1"/>
    <col min="13572" max="13575" width="9.109375" style="44" hidden="1" customWidth="1"/>
    <col min="13576" max="13576" width="8.88671875" style="44" hidden="1" customWidth="1"/>
    <col min="13577" max="13577" width="8.109375" style="44" hidden="1" customWidth="1"/>
    <col min="13578" max="13578" width="10.6640625" style="44" hidden="1" customWidth="1"/>
    <col min="13579" max="13580" width="9.109375" style="44" hidden="1" customWidth="1"/>
    <col min="13581" max="13581" width="8.88671875" style="44" hidden="1" customWidth="1"/>
    <col min="13582" max="13588" width="9.109375" style="44" hidden="1" customWidth="1"/>
    <col min="13589" max="13821" width="9.109375" style="44" hidden="1"/>
    <col min="13822" max="13822" width="7.6640625" style="44" hidden="1" customWidth="1"/>
    <col min="13823" max="13823" width="8.5546875" style="44" hidden="1" customWidth="1"/>
    <col min="13824" max="13824" width="9.109375" style="44" hidden="1" customWidth="1"/>
    <col min="13825" max="13825" width="8.5546875" style="44" hidden="1" customWidth="1"/>
    <col min="13826" max="13826" width="6.5546875" style="44" hidden="1" customWidth="1"/>
    <col min="13827" max="13827" width="8.88671875" style="44" hidden="1" customWidth="1"/>
    <col min="13828" max="13831" width="9.109375" style="44" hidden="1" customWidth="1"/>
    <col min="13832" max="13832" width="8.88671875" style="44" hidden="1" customWidth="1"/>
    <col min="13833" max="13833" width="8.109375" style="44" hidden="1" customWidth="1"/>
    <col min="13834" max="13834" width="10.6640625" style="44" hidden="1" customWidth="1"/>
    <col min="13835" max="13836" width="9.109375" style="44" hidden="1" customWidth="1"/>
    <col min="13837" max="13837" width="8.88671875" style="44" hidden="1" customWidth="1"/>
    <col min="13838" max="13844" width="9.109375" style="44" hidden="1" customWidth="1"/>
    <col min="13845" max="14077" width="9.109375" style="44" hidden="1"/>
    <col min="14078" max="14078" width="7.6640625" style="44" hidden="1" customWidth="1"/>
    <col min="14079" max="14079" width="8.5546875" style="44" hidden="1" customWidth="1"/>
    <col min="14080" max="14080" width="9.109375" style="44" hidden="1" customWidth="1"/>
    <col min="14081" max="14081" width="8.5546875" style="44" hidden="1" customWidth="1"/>
    <col min="14082" max="14082" width="6.5546875" style="44" hidden="1" customWidth="1"/>
    <col min="14083" max="14083" width="8.88671875" style="44" hidden="1" customWidth="1"/>
    <col min="14084" max="14087" width="9.109375" style="44" hidden="1" customWidth="1"/>
    <col min="14088" max="14088" width="8.88671875" style="44" hidden="1" customWidth="1"/>
    <col min="14089" max="14089" width="8.109375" style="44" hidden="1" customWidth="1"/>
    <col min="14090" max="14090" width="10.6640625" style="44" hidden="1" customWidth="1"/>
    <col min="14091" max="14092" width="9.109375" style="44" hidden="1" customWidth="1"/>
    <col min="14093" max="14093" width="8.88671875" style="44" hidden="1" customWidth="1"/>
    <col min="14094" max="14100" width="9.109375" style="44" hidden="1" customWidth="1"/>
    <col min="14101" max="14333" width="9.109375" style="44" hidden="1"/>
    <col min="14334" max="14334" width="7.6640625" style="44" hidden="1" customWidth="1"/>
    <col min="14335" max="14335" width="8.5546875" style="44" hidden="1" customWidth="1"/>
    <col min="14336" max="14336" width="9.109375" style="44" hidden="1" customWidth="1"/>
    <col min="14337" max="14337" width="8.5546875" style="44" hidden="1" customWidth="1"/>
    <col min="14338" max="14338" width="6.5546875" style="44" hidden="1" customWidth="1"/>
    <col min="14339" max="14339" width="8.88671875" style="44" hidden="1" customWidth="1"/>
    <col min="14340" max="14343" width="9.109375" style="44" hidden="1" customWidth="1"/>
    <col min="14344" max="14344" width="8.88671875" style="44" hidden="1" customWidth="1"/>
    <col min="14345" max="14345" width="8.109375" style="44" hidden="1" customWidth="1"/>
    <col min="14346" max="14346" width="10.6640625" style="44" hidden="1" customWidth="1"/>
    <col min="14347" max="14348" width="9.109375" style="44" hidden="1" customWidth="1"/>
    <col min="14349" max="14349" width="8.88671875" style="44" hidden="1" customWidth="1"/>
    <col min="14350" max="14356" width="9.109375" style="44" hidden="1" customWidth="1"/>
    <col min="14357" max="14589" width="9.109375" style="44" hidden="1"/>
    <col min="14590" max="14590" width="7.6640625" style="44" hidden="1" customWidth="1"/>
    <col min="14591" max="14591" width="8.5546875" style="44" hidden="1" customWidth="1"/>
    <col min="14592" max="14592" width="9.109375" style="44" hidden="1" customWidth="1"/>
    <col min="14593" max="14593" width="8.5546875" style="44" hidden="1" customWidth="1"/>
    <col min="14594" max="14594" width="6.5546875" style="44" hidden="1" customWidth="1"/>
    <col min="14595" max="14595" width="8.88671875" style="44" hidden="1" customWidth="1"/>
    <col min="14596" max="14599" width="9.109375" style="44" hidden="1" customWidth="1"/>
    <col min="14600" max="14600" width="8.88671875" style="44" hidden="1" customWidth="1"/>
    <col min="14601" max="14601" width="8.109375" style="44" hidden="1" customWidth="1"/>
    <col min="14602" max="14602" width="10.6640625" style="44" hidden="1" customWidth="1"/>
    <col min="14603" max="14604" width="9.109375" style="44" hidden="1" customWidth="1"/>
    <col min="14605" max="14605" width="8.88671875" style="44" hidden="1" customWidth="1"/>
    <col min="14606" max="14612" width="9.109375" style="44" hidden="1" customWidth="1"/>
    <col min="14613" max="14845" width="9.109375" style="44" hidden="1"/>
    <col min="14846" max="14846" width="7.6640625" style="44" hidden="1" customWidth="1"/>
    <col min="14847" max="14847" width="8.5546875" style="44" hidden="1" customWidth="1"/>
    <col min="14848" max="14848" width="9.109375" style="44" hidden="1" customWidth="1"/>
    <col min="14849" max="14849" width="8.5546875" style="44" hidden="1" customWidth="1"/>
    <col min="14850" max="14850" width="6.5546875" style="44" hidden="1" customWidth="1"/>
    <col min="14851" max="14851" width="8.88671875" style="44" hidden="1" customWidth="1"/>
    <col min="14852" max="14855" width="9.109375" style="44" hidden="1" customWidth="1"/>
    <col min="14856" max="14856" width="8.88671875" style="44" hidden="1" customWidth="1"/>
    <col min="14857" max="14857" width="8.109375" style="44" hidden="1" customWidth="1"/>
    <col min="14858" max="14858" width="10.6640625" style="44" hidden="1" customWidth="1"/>
    <col min="14859" max="14860" width="9.109375" style="44" hidden="1" customWidth="1"/>
    <col min="14861" max="14861" width="8.88671875" style="44" hidden="1" customWidth="1"/>
    <col min="14862" max="14868" width="9.109375" style="44" hidden="1" customWidth="1"/>
    <col min="14869" max="15101" width="9.109375" style="44" hidden="1"/>
    <col min="15102" max="15102" width="7.6640625" style="44" hidden="1" customWidth="1"/>
    <col min="15103" max="15103" width="8.5546875" style="44" hidden="1" customWidth="1"/>
    <col min="15104" max="15104" width="9.109375" style="44" hidden="1" customWidth="1"/>
    <col min="15105" max="15105" width="8.5546875" style="44" hidden="1" customWidth="1"/>
    <col min="15106" max="15106" width="6.5546875" style="44" hidden="1" customWidth="1"/>
    <col min="15107" max="15107" width="8.88671875" style="44" hidden="1" customWidth="1"/>
    <col min="15108" max="15111" width="9.109375" style="44" hidden="1" customWidth="1"/>
    <col min="15112" max="15112" width="8.88671875" style="44" hidden="1" customWidth="1"/>
    <col min="15113" max="15113" width="8.109375" style="44" hidden="1" customWidth="1"/>
    <col min="15114" max="15114" width="10.6640625" style="44" hidden="1" customWidth="1"/>
    <col min="15115" max="15116" width="9.109375" style="44" hidden="1" customWidth="1"/>
    <col min="15117" max="15117" width="8.88671875" style="44" hidden="1" customWidth="1"/>
    <col min="15118" max="15124" width="9.109375" style="44" hidden="1" customWidth="1"/>
    <col min="15125" max="15357" width="9.109375" style="44" hidden="1"/>
    <col min="15358" max="15358" width="7.6640625" style="44" hidden="1" customWidth="1"/>
    <col min="15359" max="15359" width="8.5546875" style="44" hidden="1" customWidth="1"/>
    <col min="15360" max="15360" width="9.109375" style="44" hidden="1" customWidth="1"/>
    <col min="15361" max="15361" width="8.5546875" style="44" hidden="1" customWidth="1"/>
    <col min="15362" max="15362" width="6.5546875" style="44" hidden="1" customWidth="1"/>
    <col min="15363" max="15363" width="8.88671875" style="44" hidden="1" customWidth="1"/>
    <col min="15364" max="15367" width="9.109375" style="44" hidden="1" customWidth="1"/>
    <col min="15368" max="15368" width="8.88671875" style="44" hidden="1" customWidth="1"/>
    <col min="15369" max="15369" width="8.109375" style="44" hidden="1" customWidth="1"/>
    <col min="15370" max="15370" width="10.6640625" style="44" hidden="1" customWidth="1"/>
    <col min="15371" max="15372" width="9.109375" style="44" hidden="1" customWidth="1"/>
    <col min="15373" max="15373" width="8.88671875" style="44" hidden="1" customWidth="1"/>
    <col min="15374" max="15380" width="9.109375" style="44" hidden="1" customWidth="1"/>
    <col min="15381" max="15613" width="9.109375" style="44" hidden="1"/>
    <col min="15614" max="15614" width="7.6640625" style="44" hidden="1" customWidth="1"/>
    <col min="15615" max="15615" width="8.5546875" style="44" hidden="1" customWidth="1"/>
    <col min="15616" max="15616" width="9.109375" style="44" hidden="1" customWidth="1"/>
    <col min="15617" max="15617" width="8.5546875" style="44" hidden="1" customWidth="1"/>
    <col min="15618" max="15618" width="6.5546875" style="44" hidden="1" customWidth="1"/>
    <col min="15619" max="15619" width="8.88671875" style="44" hidden="1" customWidth="1"/>
    <col min="15620" max="15623" width="9.109375" style="44" hidden="1" customWidth="1"/>
    <col min="15624" max="15624" width="8.88671875" style="44" hidden="1" customWidth="1"/>
    <col min="15625" max="15625" width="8.109375" style="44" hidden="1" customWidth="1"/>
    <col min="15626" max="15626" width="10.6640625" style="44" hidden="1" customWidth="1"/>
    <col min="15627" max="15628" width="9.109375" style="44" hidden="1" customWidth="1"/>
    <col min="15629" max="15629" width="8.88671875" style="44" hidden="1" customWidth="1"/>
    <col min="15630" max="15636" width="9.109375" style="44" hidden="1" customWidth="1"/>
    <col min="15637" max="15869" width="9.109375" style="44" hidden="1"/>
    <col min="15870" max="15870" width="7.6640625" style="44" hidden="1" customWidth="1"/>
    <col min="15871" max="15871" width="8.5546875" style="44" hidden="1" customWidth="1"/>
    <col min="15872" max="15872" width="9.109375" style="44" hidden="1" customWidth="1"/>
    <col min="15873" max="15873" width="8.5546875" style="44" hidden="1" customWidth="1"/>
    <col min="15874" max="15874" width="6.5546875" style="44" hidden="1" customWidth="1"/>
    <col min="15875" max="15875" width="8.88671875" style="44" hidden="1" customWidth="1"/>
    <col min="15876" max="15879" width="9.109375" style="44" hidden="1" customWidth="1"/>
    <col min="15880" max="15880" width="8.88671875" style="44" hidden="1" customWidth="1"/>
    <col min="15881" max="15881" width="8.109375" style="44" hidden="1" customWidth="1"/>
    <col min="15882" max="15882" width="10.6640625" style="44" hidden="1" customWidth="1"/>
    <col min="15883" max="15884" width="9.109375" style="44" hidden="1" customWidth="1"/>
    <col min="15885" max="15885" width="8.88671875" style="44" hidden="1" customWidth="1"/>
    <col min="15886" max="15892" width="9.109375" style="44" hidden="1" customWidth="1"/>
    <col min="15893" max="16125" width="9.109375" style="44" hidden="1"/>
    <col min="16126" max="16126" width="7.6640625" style="44" hidden="1" customWidth="1"/>
    <col min="16127" max="16127" width="8.5546875" style="44" hidden="1" customWidth="1"/>
    <col min="16128" max="16128" width="9.109375" style="44" hidden="1" customWidth="1"/>
    <col min="16129" max="16129" width="8.5546875" style="44" hidden="1" customWidth="1"/>
    <col min="16130" max="16130" width="6.5546875" style="44" hidden="1" customWidth="1"/>
    <col min="16131" max="16131" width="8.88671875" style="44" hidden="1" customWidth="1"/>
    <col min="16132" max="16135" width="9.109375" style="44" hidden="1" customWidth="1"/>
    <col min="16136" max="16136" width="8.88671875" style="44" hidden="1" customWidth="1"/>
    <col min="16137" max="16137" width="8.109375" style="44" hidden="1" customWidth="1"/>
    <col min="16138" max="16138" width="10.6640625" style="44" hidden="1" customWidth="1"/>
    <col min="16139" max="16140" width="9.109375" style="44" hidden="1" customWidth="1"/>
    <col min="16141" max="16141" width="8.88671875" style="44" hidden="1" customWidth="1"/>
    <col min="16142" max="16148" width="9.109375" style="44" hidden="1" customWidth="1"/>
    <col min="16149" max="16384" width="9.109375" style="44" hidden="1"/>
  </cols>
  <sheetData>
    <row r="1" spans="1:249" x14ac:dyDescent="0.3">
      <c r="A1" s="358" t="s">
        <v>81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185"/>
      <c r="P1" s="92"/>
      <c r="Q1" s="92"/>
      <c r="R1" s="84"/>
    </row>
    <row r="2" spans="1:249" x14ac:dyDescent="0.3">
      <c r="A2" s="373" t="s">
        <v>146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192"/>
      <c r="P2" s="182"/>
      <c r="Q2" s="182"/>
      <c r="R2" s="192"/>
    </row>
    <row r="3" spans="1:249" x14ac:dyDescent="0.3">
      <c r="A3" s="360" t="s">
        <v>220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187"/>
      <c r="P3" s="188"/>
      <c r="Q3" s="188"/>
    </row>
    <row r="4" spans="1:249" x14ac:dyDescent="0.3">
      <c r="A4" s="374" t="s">
        <v>147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190"/>
      <c r="P4" s="186"/>
      <c r="Q4" s="186"/>
      <c r="R4" s="187"/>
    </row>
    <row r="5" spans="1:249" x14ac:dyDescent="0.3">
      <c r="A5" s="360" t="s">
        <v>148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187"/>
      <c r="P5" s="186"/>
      <c r="Q5" s="186"/>
      <c r="R5" s="187"/>
    </row>
    <row r="6" spans="1:249" x14ac:dyDescent="0.3">
      <c r="A6" s="360" t="s">
        <v>217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</row>
    <row r="7" spans="1:249" x14ac:dyDescent="0.3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5"/>
      <c r="S7" s="185"/>
    </row>
    <row r="8" spans="1:249" x14ac:dyDescent="0.3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</row>
    <row r="9" spans="1:249" x14ac:dyDescent="0.3">
      <c r="A9" s="183" t="s">
        <v>242</v>
      </c>
      <c r="B9" s="183"/>
      <c r="C9" s="183"/>
      <c r="D9" s="183"/>
      <c r="E9" s="183"/>
      <c r="F9" s="183"/>
      <c r="G9" s="183"/>
      <c r="H9" s="185"/>
      <c r="I9" s="185"/>
      <c r="J9" s="185"/>
      <c r="K9" s="185"/>
      <c r="L9" s="185"/>
      <c r="M9" s="185"/>
    </row>
    <row r="10" spans="1:249" x14ac:dyDescent="0.3">
      <c r="A10" s="356" t="s">
        <v>219</v>
      </c>
      <c r="B10" s="356"/>
      <c r="C10" s="356"/>
      <c r="D10" s="356"/>
      <c r="E10" s="356"/>
      <c r="F10" s="356"/>
      <c r="G10" s="188"/>
      <c r="H10" s="188"/>
      <c r="I10" s="188"/>
      <c r="J10" s="188"/>
      <c r="K10" s="188"/>
      <c r="L10" s="188"/>
    </row>
    <row r="11" spans="1:249" x14ac:dyDescent="0.3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</row>
    <row r="12" spans="1:249" ht="15.05" customHeight="1" x14ac:dyDescent="0.3">
      <c r="A12" s="366" t="s">
        <v>16</v>
      </c>
      <c r="B12" s="369" t="s">
        <v>218</v>
      </c>
      <c r="C12" s="370"/>
      <c r="D12" s="370"/>
      <c r="E12" s="370"/>
      <c r="F12" s="370"/>
      <c r="G12" s="370"/>
      <c r="H12" s="370"/>
      <c r="I12" s="370"/>
      <c r="J12" s="370"/>
      <c r="K12" s="370"/>
      <c r="L12" s="371"/>
      <c r="M12" s="363" t="s">
        <v>26</v>
      </c>
    </row>
    <row r="13" spans="1:249" ht="15.05" customHeight="1" x14ac:dyDescent="0.3">
      <c r="A13" s="367"/>
      <c r="B13" s="176" t="s">
        <v>221</v>
      </c>
      <c r="C13" s="177"/>
      <c r="D13" s="177"/>
      <c r="E13" s="177"/>
      <c r="F13" s="177"/>
      <c r="G13" s="177"/>
      <c r="H13" s="177"/>
      <c r="I13" s="177"/>
      <c r="J13" s="177"/>
      <c r="K13" s="178"/>
      <c r="L13" s="363" t="s">
        <v>149</v>
      </c>
      <c r="M13" s="372"/>
    </row>
    <row r="14" spans="1:249" ht="70.45" customHeight="1" x14ac:dyDescent="0.3">
      <c r="A14" s="368"/>
      <c r="B14" s="85" t="s">
        <v>83</v>
      </c>
      <c r="C14" s="85" t="s">
        <v>23</v>
      </c>
      <c r="D14" s="85" t="s">
        <v>82</v>
      </c>
      <c r="E14" s="85" t="s">
        <v>23</v>
      </c>
      <c r="F14" s="133" t="s">
        <v>84</v>
      </c>
      <c r="G14" s="85" t="s">
        <v>144</v>
      </c>
      <c r="H14" s="85" t="s">
        <v>23</v>
      </c>
      <c r="I14" s="85" t="s">
        <v>145</v>
      </c>
      <c r="J14" s="85" t="s">
        <v>23</v>
      </c>
      <c r="K14" s="133" t="s">
        <v>85</v>
      </c>
      <c r="L14" s="364"/>
      <c r="M14" s="364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</row>
    <row r="15" spans="1:249" ht="30.05" customHeight="1" x14ac:dyDescent="0.3">
      <c r="A15" s="87">
        <v>117</v>
      </c>
      <c r="B15" s="88">
        <f>'ProtJun-03-04'!P14</f>
        <v>1175</v>
      </c>
      <c r="C15" s="87">
        <f>IF(B15="","",RANK(B15,B$15:B$20,0))</f>
        <v>6</v>
      </c>
      <c r="D15" s="88">
        <f>'ProtJun-05-06'!P14</f>
        <v>880</v>
      </c>
      <c r="E15" s="87">
        <f>IF(D15="","",RANK(D15,D$15:D$20,0))</f>
        <v>6</v>
      </c>
      <c r="F15" s="89">
        <f>IF(SUM(B15,D15)=0,"",SUM(B15,D15))</f>
        <v>2055</v>
      </c>
      <c r="G15" s="88">
        <f>'ProtDev-03-04'!P14</f>
        <v>1062</v>
      </c>
      <c r="H15" s="87">
        <f>IF(G15="","",RANK(G15,G$15:G$20,0))</f>
        <v>5</v>
      </c>
      <c r="I15" s="88">
        <f>'ProtDev-05-06'!P14</f>
        <v>994</v>
      </c>
      <c r="J15" s="87">
        <f>IF(I15="","",RANK(I15,I$15:I$20,0))</f>
        <v>6</v>
      </c>
      <c r="K15" s="89">
        <f>IF(SUM(G15,I15)=0,"",SUM(G15,I15))</f>
        <v>2056</v>
      </c>
      <c r="L15" s="88">
        <f t="shared" ref="L15:L20" si="0">IF(SUM(F15,K15)=0,"",SUM(F15,K15))</f>
        <v>4111</v>
      </c>
      <c r="M15" s="90">
        <f>IF(L15="","",RANK(L15,$L$15:$L$20,0))</f>
        <v>6</v>
      </c>
      <c r="P15" s="175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</row>
    <row r="16" spans="1:249" ht="30.05" customHeight="1" x14ac:dyDescent="0.3">
      <c r="A16" s="87">
        <v>121</v>
      </c>
      <c r="B16" s="88">
        <f>'ProtJun-03-04'!P19</f>
        <v>1311</v>
      </c>
      <c r="C16" s="87">
        <f t="shared" ref="C16:C20" si="1">IF(B16="","",RANK(B16,B$15:B$20,0))</f>
        <v>4</v>
      </c>
      <c r="D16" s="88">
        <f>'ProtJun-05-06'!P19</f>
        <v>971</v>
      </c>
      <c r="E16" s="87">
        <f t="shared" ref="E16:E20" si="2">IF(D16="","",RANK(D16,D$15:D$20,0))</f>
        <v>4</v>
      </c>
      <c r="F16" s="89">
        <f t="shared" ref="F16:F20" si="3">IF(SUM(B16,D16)=0,"",SUM(B16,D16))</f>
        <v>2282</v>
      </c>
      <c r="G16" s="88">
        <f>'ProtDev-03-04'!P19</f>
        <v>1267</v>
      </c>
      <c r="H16" s="293">
        <f t="shared" ref="H16:H20" si="4">IF(G16="","",RANK(G16,G$15:G$20,0))</f>
        <v>3</v>
      </c>
      <c r="I16" s="88">
        <f>'ProtDev-05-06'!P19</f>
        <v>1147</v>
      </c>
      <c r="J16" s="292">
        <f t="shared" ref="J16:J20" si="5">IF(I16="","",RANK(I16,I$15:I$20,0))</f>
        <v>2</v>
      </c>
      <c r="K16" s="89">
        <f>IF(SUM(G16,I16)=0,"",SUM(G16,I16))</f>
        <v>2414</v>
      </c>
      <c r="L16" s="88">
        <f>IF(SUM(F16,K16)=0,"",SUM(F16,K16))</f>
        <v>4696</v>
      </c>
      <c r="M16" s="290">
        <f>IF(L16="","",RANK(L16,$L$15:$L$20,0))</f>
        <v>3</v>
      </c>
      <c r="N16" s="174"/>
      <c r="P16" s="175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</row>
    <row r="17" spans="1:17" ht="30.05" customHeight="1" x14ac:dyDescent="0.3">
      <c r="A17" s="87">
        <v>125</v>
      </c>
      <c r="B17" s="88">
        <f>'ProtJun-03-04'!P24</f>
        <v>1456</v>
      </c>
      <c r="C17" s="291">
        <f t="shared" si="1"/>
        <v>1</v>
      </c>
      <c r="D17" s="88">
        <f>'ProtJun-05-06'!P24</f>
        <v>930</v>
      </c>
      <c r="E17" s="87">
        <f t="shared" si="2"/>
        <v>5</v>
      </c>
      <c r="F17" s="89">
        <f t="shared" si="3"/>
        <v>2386</v>
      </c>
      <c r="G17" s="88">
        <f>'ProtDev-03-04'!P24</f>
        <v>1511</v>
      </c>
      <c r="H17" s="291">
        <f t="shared" si="4"/>
        <v>1</v>
      </c>
      <c r="I17" s="88">
        <f>'ProtDev-05-06'!P24</f>
        <v>1139</v>
      </c>
      <c r="J17" s="293">
        <f t="shared" si="5"/>
        <v>3</v>
      </c>
      <c r="K17" s="89">
        <f t="shared" ref="K17:K19" si="6">IF(SUM(G17,I17)=0,"",SUM(G17,I17))</f>
        <v>2650</v>
      </c>
      <c r="L17" s="88">
        <f t="shared" si="0"/>
        <v>5036</v>
      </c>
      <c r="M17" s="289">
        <f t="shared" ref="M17:M20" si="7">IF(L17="","",RANK(L17,$L$15:$L$20,0))</f>
        <v>2</v>
      </c>
      <c r="N17" s="174"/>
      <c r="P17" s="175"/>
    </row>
    <row r="18" spans="1:17" ht="30.05" customHeight="1" x14ac:dyDescent="0.3">
      <c r="A18" s="87">
        <v>126</v>
      </c>
      <c r="B18" s="88">
        <f>'ProtJun-03-04'!P29</f>
        <v>1426</v>
      </c>
      <c r="C18" s="292">
        <f t="shared" si="1"/>
        <v>2</v>
      </c>
      <c r="D18" s="88">
        <f>'ProtJun-05-06'!P29</f>
        <v>988</v>
      </c>
      <c r="E18" s="293">
        <f t="shared" si="2"/>
        <v>3</v>
      </c>
      <c r="F18" s="89">
        <f t="shared" si="3"/>
        <v>2414</v>
      </c>
      <c r="G18" s="88">
        <f>'ProtDev-03-04'!P29</f>
        <v>1026</v>
      </c>
      <c r="H18" s="87">
        <f t="shared" si="4"/>
        <v>6</v>
      </c>
      <c r="I18" s="88">
        <f>'ProtDev-05-06'!P29</f>
        <v>1057</v>
      </c>
      <c r="J18" s="87">
        <f t="shared" si="5"/>
        <v>5</v>
      </c>
      <c r="K18" s="89">
        <f t="shared" si="6"/>
        <v>2083</v>
      </c>
      <c r="L18" s="88">
        <f t="shared" si="0"/>
        <v>4497</v>
      </c>
      <c r="M18" s="90">
        <f t="shared" si="7"/>
        <v>5</v>
      </c>
      <c r="P18" s="175"/>
    </row>
    <row r="19" spans="1:17" ht="30.05" customHeight="1" x14ac:dyDescent="0.3">
      <c r="A19" s="87">
        <v>127</v>
      </c>
      <c r="B19" s="88">
        <f>'ProtJun-03-04'!P34</f>
        <v>1276</v>
      </c>
      <c r="C19" s="87">
        <f t="shared" si="1"/>
        <v>5</v>
      </c>
      <c r="D19" s="88">
        <f>'ProtJun-05-06'!P34</f>
        <v>998</v>
      </c>
      <c r="E19" s="292">
        <f t="shared" si="2"/>
        <v>2</v>
      </c>
      <c r="F19" s="89">
        <f t="shared" si="3"/>
        <v>2274</v>
      </c>
      <c r="G19" s="88">
        <f>'ProtDev-03-04'!P34</f>
        <v>1347</v>
      </c>
      <c r="H19" s="292">
        <f t="shared" si="4"/>
        <v>2</v>
      </c>
      <c r="I19" s="88">
        <f>'ProtDev-05-06'!P34</f>
        <v>1074</v>
      </c>
      <c r="J19" s="87">
        <f t="shared" si="5"/>
        <v>4</v>
      </c>
      <c r="K19" s="89">
        <f t="shared" si="6"/>
        <v>2421</v>
      </c>
      <c r="L19" s="88">
        <f>IF(SUM(F19,K19)=0,"",SUM(F19,K19))</f>
        <v>4695</v>
      </c>
      <c r="M19" s="90">
        <f t="shared" si="7"/>
        <v>4</v>
      </c>
      <c r="N19" s="174"/>
      <c r="O19" s="174"/>
      <c r="P19" s="175"/>
      <c r="Q19" s="174"/>
    </row>
    <row r="20" spans="1:17" ht="30.05" customHeight="1" x14ac:dyDescent="0.3">
      <c r="A20" s="87">
        <v>135</v>
      </c>
      <c r="B20" s="88">
        <f>'ProtJun-03-04'!P39</f>
        <v>1417</v>
      </c>
      <c r="C20" s="293">
        <f t="shared" si="1"/>
        <v>3</v>
      </c>
      <c r="D20" s="88">
        <f>'ProtJun-05-06'!P39</f>
        <v>1083</v>
      </c>
      <c r="E20" s="291">
        <f t="shared" si="2"/>
        <v>1</v>
      </c>
      <c r="F20" s="89">
        <f t="shared" si="3"/>
        <v>2500</v>
      </c>
      <c r="G20" s="88">
        <f>'ProtDev-03-04'!P39</f>
        <v>1256</v>
      </c>
      <c r="H20" s="87">
        <f t="shared" si="4"/>
        <v>4</v>
      </c>
      <c r="I20" s="88">
        <f>'ProtDev-05-06'!P39</f>
        <v>1348</v>
      </c>
      <c r="J20" s="291">
        <f t="shared" si="5"/>
        <v>1</v>
      </c>
      <c r="K20" s="89">
        <f>IF(SUM(G20,I20)=0,"",SUM(G20,I20))</f>
        <v>2604</v>
      </c>
      <c r="L20" s="88">
        <f t="shared" si="0"/>
        <v>5104</v>
      </c>
      <c r="M20" s="288">
        <f t="shared" si="7"/>
        <v>1</v>
      </c>
      <c r="N20" s="174"/>
      <c r="O20" s="174"/>
      <c r="P20" s="175"/>
      <c r="Q20" s="174"/>
    </row>
    <row r="21" spans="1:17" x14ac:dyDescent="0.3"/>
    <row r="22" spans="1:17" x14ac:dyDescent="0.3"/>
    <row r="23" spans="1:17" x14ac:dyDescent="0.3"/>
    <row r="24" spans="1:17" x14ac:dyDescent="0.3">
      <c r="A24" s="365" t="s">
        <v>86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</row>
    <row r="25" spans="1:17" x14ac:dyDescent="0.3"/>
    <row r="26" spans="1:17" x14ac:dyDescent="0.3">
      <c r="A26" s="91" t="s">
        <v>87</v>
      </c>
    </row>
    <row r="27" spans="1:17" x14ac:dyDescent="0.3"/>
    <row r="28" spans="1:17" ht="15.05" hidden="1" customHeight="1" x14ac:dyDescent="0.3"/>
    <row r="29" spans="1:17" ht="15.05" hidden="1" customHeight="1" x14ac:dyDescent="0.3"/>
    <row r="30" spans="1:17" ht="15.05" hidden="1" customHeight="1" x14ac:dyDescent="0.3"/>
    <row r="31" spans="1:17" ht="15.05" hidden="1" customHeight="1" x14ac:dyDescent="0.3"/>
    <row r="32" spans="1:17" ht="15.05" hidden="1" customHeight="1" x14ac:dyDescent="0.3"/>
    <row r="33" spans="1:12" ht="15.05" hidden="1" customHeight="1" x14ac:dyDescent="0.3"/>
    <row r="34" spans="1:12" ht="15.05" hidden="1" customHeight="1" x14ac:dyDescent="0.3"/>
    <row r="35" spans="1:12" ht="15.05" hidden="1" customHeight="1" x14ac:dyDescent="0.3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</row>
    <row r="36" spans="1:12" ht="15.05" hidden="1" customHeight="1" x14ac:dyDescent="0.3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</row>
    <row r="37" spans="1:12" ht="15.05" hidden="1" customHeight="1" x14ac:dyDescent="0.3">
      <c r="A37" s="188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</row>
    <row r="38" spans="1:12" ht="15.05" hidden="1" customHeight="1" x14ac:dyDescent="0.3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</row>
    <row r="39" spans="1:12" ht="15.05" hidden="1" customHeight="1" x14ac:dyDescent="0.3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</row>
    <row r="40" spans="1:12" ht="15.05" hidden="1" customHeight="1" x14ac:dyDescent="0.3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</row>
    <row r="41" spans="1:12" ht="12.7" customHeight="1" x14ac:dyDescent="0.3"/>
    <row r="42" spans="1:12" ht="12.7" customHeight="1" x14ac:dyDescent="0.3"/>
    <row r="43" spans="1:12" ht="12.7" customHeight="1" x14ac:dyDescent="0.3"/>
    <row r="44" spans="1:12" ht="12.7" customHeight="1" x14ac:dyDescent="0.3"/>
  </sheetData>
  <sheetProtection password="DA94" sheet="1" objects="1" scenarios="1" selectLockedCells="1" selectUnlockedCells="1"/>
  <mergeCells count="12">
    <mergeCell ref="A1:N1"/>
    <mergeCell ref="A2:N2"/>
    <mergeCell ref="A3:N3"/>
    <mergeCell ref="A4:N4"/>
    <mergeCell ref="A5:N5"/>
    <mergeCell ref="A6:N6"/>
    <mergeCell ref="L13:L14"/>
    <mergeCell ref="A24:P24"/>
    <mergeCell ref="A10:F10"/>
    <mergeCell ref="A12:A14"/>
    <mergeCell ref="B12:L12"/>
    <mergeCell ref="M12:M14"/>
  </mergeCells>
  <pageMargins left="1.1811023622047245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CR25"/>
  <sheetViews>
    <sheetView topLeftCell="A4" workbookViewId="0">
      <selection activeCell="AS1" sqref="AS1"/>
    </sheetView>
  </sheetViews>
  <sheetFormatPr defaultColWidth="0" defaultRowHeight="15.05" zeroHeight="1" x14ac:dyDescent="0.3"/>
  <cols>
    <col min="1" max="1" width="4.109375" style="172" customWidth="1"/>
    <col min="2" max="3" width="3.109375" style="172" bestFit="1" customWidth="1"/>
    <col min="4" max="4" width="3.44140625" style="172" customWidth="1"/>
    <col min="5" max="5" width="3.33203125" style="172" bestFit="1" customWidth="1"/>
    <col min="6" max="8" width="3.109375" style="172" bestFit="1" customWidth="1"/>
    <col min="9" max="9" width="3.6640625" style="172" customWidth="1"/>
    <col min="10" max="10" width="3.33203125" style="172" bestFit="1" customWidth="1"/>
    <col min="11" max="13" width="3.109375" style="172" bestFit="1" customWidth="1"/>
    <col min="14" max="14" width="3.44140625" style="172" customWidth="1"/>
    <col min="15" max="15" width="3.33203125" style="172" bestFit="1" customWidth="1"/>
    <col min="16" max="18" width="3.109375" style="172" bestFit="1" customWidth="1"/>
    <col min="19" max="19" width="3.5546875" style="172" customWidth="1"/>
    <col min="20" max="20" width="3.33203125" style="172" bestFit="1" customWidth="1"/>
    <col min="21" max="23" width="3.109375" style="172" bestFit="1" customWidth="1"/>
    <col min="24" max="24" width="3.44140625" style="172" customWidth="1"/>
    <col min="25" max="25" width="3.33203125" style="172" bestFit="1" customWidth="1"/>
    <col min="26" max="28" width="3.109375" style="172" bestFit="1" customWidth="1"/>
    <col min="29" max="29" width="3.44140625" style="172" customWidth="1"/>
    <col min="30" max="30" width="3.33203125" style="172" bestFit="1" customWidth="1"/>
    <col min="31" max="33" width="3.109375" style="172" bestFit="1" customWidth="1"/>
    <col min="34" max="34" width="3.5546875" style="172" customWidth="1"/>
    <col min="35" max="35" width="3.33203125" style="172" bestFit="1" customWidth="1"/>
    <col min="36" max="38" width="3.109375" style="172" bestFit="1" customWidth="1"/>
    <col min="39" max="39" width="3.44140625" style="172" customWidth="1"/>
    <col min="40" max="40" width="3.33203125" style="172" bestFit="1" customWidth="1"/>
    <col min="41" max="43" width="3.109375" style="172" bestFit="1" customWidth="1"/>
    <col min="44" max="44" width="3.5546875" style="172" customWidth="1"/>
    <col min="45" max="45" width="3.6640625" style="172" bestFit="1" customWidth="1"/>
    <col min="46" max="96" width="0" style="172" hidden="1" customWidth="1"/>
    <col min="97" max="16384" width="8.88671875" style="172" hidden="1"/>
  </cols>
  <sheetData>
    <row r="1" spans="1:96" ht="17.55" x14ac:dyDescent="0.3">
      <c r="A1" s="375" t="s">
        <v>88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</row>
    <row r="2" spans="1:96" x14ac:dyDescent="0.3">
      <c r="A2" s="376" t="s">
        <v>89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  <c r="AO2" s="376"/>
      <c r="AP2" s="376"/>
      <c r="AQ2" s="376"/>
    </row>
    <row r="3" spans="1:96" x14ac:dyDescent="0.3">
      <c r="A3" s="376" t="s">
        <v>90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6"/>
      <c r="AQ3" s="376"/>
    </row>
    <row r="4" spans="1:96" ht="16" x14ac:dyDescent="0.25">
      <c r="A4" s="202"/>
    </row>
    <row r="5" spans="1:96" x14ac:dyDescent="0.3">
      <c r="A5" s="376" t="s">
        <v>91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</row>
    <row r="6" spans="1:96" ht="15.65" x14ac:dyDescent="0.3">
      <c r="A6" s="377" t="s">
        <v>92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377"/>
      <c r="AI6" s="377"/>
      <c r="AJ6" s="203"/>
      <c r="AK6" s="203"/>
      <c r="AL6" s="203"/>
      <c r="AM6" s="203"/>
      <c r="AN6" s="203"/>
      <c r="AO6" s="203"/>
      <c r="AP6" s="203"/>
      <c r="AQ6" s="203"/>
      <c r="AR6" s="203"/>
    </row>
    <row r="7" spans="1:96" ht="16" thickBot="1" x14ac:dyDescent="0.3">
      <c r="A7" s="377"/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</row>
    <row r="8" spans="1:96" ht="30.05" customHeight="1" thickBot="1" x14ac:dyDescent="0.35">
      <c r="A8" s="391" t="s">
        <v>16</v>
      </c>
      <c r="B8" s="382" t="s">
        <v>93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4"/>
      <c r="AN8" s="385" t="s">
        <v>240</v>
      </c>
      <c r="AO8" s="386"/>
      <c r="AP8" s="386"/>
      <c r="AQ8" s="386"/>
      <c r="AR8" s="387"/>
      <c r="AS8" s="204"/>
    </row>
    <row r="9" spans="1:96" ht="39.950000000000003" customHeight="1" thickBot="1" x14ac:dyDescent="0.35">
      <c r="A9" s="392"/>
      <c r="B9" s="397" t="s">
        <v>200</v>
      </c>
      <c r="C9" s="398"/>
      <c r="D9" s="399"/>
      <c r="E9" s="400" t="s">
        <v>95</v>
      </c>
      <c r="F9" s="401"/>
      <c r="G9" s="401"/>
      <c r="H9" s="401"/>
      <c r="I9" s="402"/>
      <c r="J9" s="403" t="s">
        <v>96</v>
      </c>
      <c r="K9" s="404"/>
      <c r="L9" s="404"/>
      <c r="M9" s="404"/>
      <c r="N9" s="405"/>
      <c r="O9" s="406" t="s">
        <v>97</v>
      </c>
      <c r="P9" s="407"/>
      <c r="Q9" s="407"/>
      <c r="R9" s="407"/>
      <c r="S9" s="408"/>
      <c r="T9" s="409" t="s">
        <v>98</v>
      </c>
      <c r="U9" s="410"/>
      <c r="V9" s="410"/>
      <c r="W9" s="410"/>
      <c r="X9" s="411"/>
      <c r="Y9" s="412" t="s">
        <v>99</v>
      </c>
      <c r="Z9" s="413"/>
      <c r="AA9" s="413"/>
      <c r="AB9" s="413"/>
      <c r="AC9" s="414"/>
      <c r="AD9" s="378" t="s">
        <v>100</v>
      </c>
      <c r="AE9" s="378"/>
      <c r="AF9" s="378"/>
      <c r="AG9" s="378"/>
      <c r="AH9" s="378"/>
      <c r="AI9" s="379" t="s">
        <v>101</v>
      </c>
      <c r="AJ9" s="380"/>
      <c r="AK9" s="380"/>
      <c r="AL9" s="380"/>
      <c r="AM9" s="381"/>
      <c r="AN9" s="388"/>
      <c r="AO9" s="389"/>
      <c r="AP9" s="389"/>
      <c r="AQ9" s="389"/>
      <c r="AR9" s="390"/>
      <c r="AS9" s="204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</row>
    <row r="10" spans="1:96" ht="30.05" customHeight="1" thickBot="1" x14ac:dyDescent="0.35">
      <c r="A10" s="392"/>
      <c r="B10" s="394" t="s">
        <v>102</v>
      </c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6"/>
      <c r="AS10" s="207"/>
      <c r="AT10" s="206"/>
    </row>
    <row r="11" spans="1:96" ht="30.05" customHeight="1" thickBot="1" x14ac:dyDescent="0.35">
      <c r="A11" s="392"/>
      <c r="B11" s="208" t="s">
        <v>104</v>
      </c>
      <c r="C11" s="208" t="s">
        <v>105</v>
      </c>
      <c r="D11" s="209" t="s">
        <v>106</v>
      </c>
      <c r="E11" s="210" t="s">
        <v>107</v>
      </c>
      <c r="F11" s="208" t="s">
        <v>103</v>
      </c>
      <c r="G11" s="208" t="s">
        <v>104</v>
      </c>
      <c r="H11" s="211" t="s">
        <v>105</v>
      </c>
      <c r="I11" s="212" t="s">
        <v>106</v>
      </c>
      <c r="J11" s="210" t="s">
        <v>107</v>
      </c>
      <c r="K11" s="208" t="s">
        <v>103</v>
      </c>
      <c r="L11" s="208" t="s">
        <v>104</v>
      </c>
      <c r="M11" s="213" t="s">
        <v>105</v>
      </c>
      <c r="N11" s="214" t="s">
        <v>106</v>
      </c>
      <c r="O11" s="210" t="s">
        <v>107</v>
      </c>
      <c r="P11" s="208" t="s">
        <v>103</v>
      </c>
      <c r="Q11" s="208" t="s">
        <v>104</v>
      </c>
      <c r="R11" s="213" t="s">
        <v>105</v>
      </c>
      <c r="S11" s="215" t="s">
        <v>106</v>
      </c>
      <c r="T11" s="210" t="s">
        <v>107</v>
      </c>
      <c r="U11" s="208" t="s">
        <v>103</v>
      </c>
      <c r="V11" s="208" t="s">
        <v>104</v>
      </c>
      <c r="W11" s="213" t="s">
        <v>105</v>
      </c>
      <c r="X11" s="216" t="s">
        <v>106</v>
      </c>
      <c r="Y11" s="210" t="s">
        <v>107</v>
      </c>
      <c r="Z11" s="208" t="s">
        <v>103</v>
      </c>
      <c r="AA11" s="208" t="s">
        <v>104</v>
      </c>
      <c r="AB11" s="213" t="s">
        <v>105</v>
      </c>
      <c r="AC11" s="217" t="s">
        <v>106</v>
      </c>
      <c r="AD11" s="210" t="s">
        <v>107</v>
      </c>
      <c r="AE11" s="208" t="s">
        <v>103</v>
      </c>
      <c r="AF11" s="208" t="s">
        <v>104</v>
      </c>
      <c r="AG11" s="213" t="s">
        <v>105</v>
      </c>
      <c r="AH11" s="218" t="s">
        <v>106</v>
      </c>
      <c r="AI11" s="210" t="s">
        <v>107</v>
      </c>
      <c r="AJ11" s="208" t="s">
        <v>103</v>
      </c>
      <c r="AK11" s="208" t="s">
        <v>104</v>
      </c>
      <c r="AL11" s="213" t="s">
        <v>105</v>
      </c>
      <c r="AM11" s="219" t="s">
        <v>106</v>
      </c>
      <c r="AN11" s="210" t="s">
        <v>107</v>
      </c>
      <c r="AO11" s="208" t="s">
        <v>103</v>
      </c>
      <c r="AP11" s="208" t="s">
        <v>104</v>
      </c>
      <c r="AQ11" s="213" t="s">
        <v>105</v>
      </c>
      <c r="AR11" s="220" t="s">
        <v>106</v>
      </c>
    </row>
    <row r="12" spans="1:96" ht="70" customHeight="1" thickBot="1" x14ac:dyDescent="0.35">
      <c r="A12" s="393"/>
      <c r="B12" s="221" t="s">
        <v>109</v>
      </c>
      <c r="C12" s="222" t="s">
        <v>110</v>
      </c>
      <c r="D12" s="223" t="s">
        <v>111</v>
      </c>
      <c r="E12" s="224" t="s">
        <v>112</v>
      </c>
      <c r="F12" s="222" t="s">
        <v>108</v>
      </c>
      <c r="G12" s="222" t="s">
        <v>109</v>
      </c>
      <c r="H12" s="225" t="s">
        <v>110</v>
      </c>
      <c r="I12" s="226" t="s">
        <v>111</v>
      </c>
      <c r="J12" s="224" t="s">
        <v>112</v>
      </c>
      <c r="K12" s="222" t="s">
        <v>108</v>
      </c>
      <c r="L12" s="222" t="s">
        <v>109</v>
      </c>
      <c r="M12" s="227" t="s">
        <v>110</v>
      </c>
      <c r="N12" s="228" t="s">
        <v>111</v>
      </c>
      <c r="O12" s="224" t="s">
        <v>112</v>
      </c>
      <c r="P12" s="222" t="s">
        <v>108</v>
      </c>
      <c r="Q12" s="222" t="s">
        <v>109</v>
      </c>
      <c r="R12" s="229" t="s">
        <v>110</v>
      </c>
      <c r="S12" s="230" t="s">
        <v>111</v>
      </c>
      <c r="T12" s="224" t="s">
        <v>112</v>
      </c>
      <c r="U12" s="222" t="s">
        <v>108</v>
      </c>
      <c r="V12" s="222" t="s">
        <v>109</v>
      </c>
      <c r="W12" s="229" t="s">
        <v>110</v>
      </c>
      <c r="X12" s="231" t="s">
        <v>111</v>
      </c>
      <c r="Y12" s="224" t="s">
        <v>112</v>
      </c>
      <c r="Z12" s="222" t="s">
        <v>108</v>
      </c>
      <c r="AA12" s="222" t="s">
        <v>109</v>
      </c>
      <c r="AB12" s="229" t="s">
        <v>110</v>
      </c>
      <c r="AC12" s="232" t="s">
        <v>111</v>
      </c>
      <c r="AD12" s="224" t="s">
        <v>112</v>
      </c>
      <c r="AE12" s="222" t="s">
        <v>108</v>
      </c>
      <c r="AF12" s="222" t="s">
        <v>109</v>
      </c>
      <c r="AG12" s="229" t="s">
        <v>110</v>
      </c>
      <c r="AH12" s="233" t="s">
        <v>111</v>
      </c>
      <c r="AI12" s="224" t="s">
        <v>112</v>
      </c>
      <c r="AJ12" s="222" t="s">
        <v>108</v>
      </c>
      <c r="AK12" s="222" t="s">
        <v>109</v>
      </c>
      <c r="AL12" s="229" t="s">
        <v>110</v>
      </c>
      <c r="AM12" s="234" t="s">
        <v>111</v>
      </c>
      <c r="AN12" s="224" t="s">
        <v>112</v>
      </c>
      <c r="AO12" s="222" t="s">
        <v>108</v>
      </c>
      <c r="AP12" s="222" t="s">
        <v>109</v>
      </c>
      <c r="AQ12" s="229" t="s">
        <v>110</v>
      </c>
      <c r="AR12" s="235" t="s">
        <v>111</v>
      </c>
    </row>
    <row r="13" spans="1:96" ht="30.05" customHeight="1" x14ac:dyDescent="0.25">
      <c r="A13" s="236">
        <v>117</v>
      </c>
      <c r="B13" s="237">
        <v>6</v>
      </c>
      <c r="C13" s="238">
        <v>6</v>
      </c>
      <c r="D13" s="239">
        <v>6</v>
      </c>
      <c r="E13" s="240">
        <v>3</v>
      </c>
      <c r="F13" s="241">
        <v>5</v>
      </c>
      <c r="G13" s="241">
        <v>5</v>
      </c>
      <c r="H13" s="242">
        <v>3</v>
      </c>
      <c r="I13" s="243">
        <v>6</v>
      </c>
      <c r="J13" s="240">
        <v>5</v>
      </c>
      <c r="K13" s="241">
        <v>2</v>
      </c>
      <c r="L13" s="241">
        <v>5</v>
      </c>
      <c r="M13" s="242">
        <v>6</v>
      </c>
      <c r="N13" s="244">
        <v>6</v>
      </c>
      <c r="O13" s="240">
        <v>6</v>
      </c>
      <c r="P13" s="241">
        <v>6</v>
      </c>
      <c r="Q13" s="241">
        <v>6</v>
      </c>
      <c r="R13" s="242">
        <v>6</v>
      </c>
      <c r="S13" s="245">
        <v>6</v>
      </c>
      <c r="T13" s="240">
        <v>4</v>
      </c>
      <c r="U13" s="241">
        <v>2</v>
      </c>
      <c r="V13" s="241">
        <v>4</v>
      </c>
      <c r="W13" s="242">
        <v>3</v>
      </c>
      <c r="X13" s="246">
        <v>5</v>
      </c>
      <c r="Y13" s="240">
        <v>3</v>
      </c>
      <c r="Z13" s="241">
        <v>4</v>
      </c>
      <c r="AA13" s="241">
        <v>5</v>
      </c>
      <c r="AB13" s="242">
        <v>5</v>
      </c>
      <c r="AC13" s="247">
        <v>5</v>
      </c>
      <c r="AD13" s="240">
        <v>3</v>
      </c>
      <c r="AE13" s="241">
        <v>5</v>
      </c>
      <c r="AF13" s="241">
        <v>6</v>
      </c>
      <c r="AG13" s="242">
        <v>5</v>
      </c>
      <c r="AH13" s="248">
        <v>5</v>
      </c>
      <c r="AI13" s="240">
        <v>5</v>
      </c>
      <c r="AJ13" s="241">
        <v>6</v>
      </c>
      <c r="AK13" s="241">
        <v>4</v>
      </c>
      <c r="AL13" s="242">
        <v>6</v>
      </c>
      <c r="AM13" s="249">
        <f>ИТОГИ_ЛА_ПСИ!M15</f>
        <v>6</v>
      </c>
      <c r="AN13" s="240">
        <v>4</v>
      </c>
      <c r="AO13" s="241">
        <v>5</v>
      </c>
      <c r="AP13" s="241">
        <v>5</v>
      </c>
      <c r="AQ13" s="242">
        <v>5</v>
      </c>
      <c r="AR13" s="250">
        <f>ИТОГИ_XIV!AM12</f>
        <v>6</v>
      </c>
    </row>
    <row r="14" spans="1:96" ht="30.05" customHeight="1" x14ac:dyDescent="0.3">
      <c r="A14" s="251">
        <v>121</v>
      </c>
      <c r="B14" s="252">
        <v>3</v>
      </c>
      <c r="C14" s="253">
        <v>3</v>
      </c>
      <c r="D14" s="254">
        <v>4</v>
      </c>
      <c r="E14" s="255">
        <v>5</v>
      </c>
      <c r="F14" s="256">
        <v>4</v>
      </c>
      <c r="G14" s="256">
        <v>2</v>
      </c>
      <c r="H14" s="257">
        <v>4</v>
      </c>
      <c r="I14" s="258">
        <v>4</v>
      </c>
      <c r="J14" s="255">
        <v>6</v>
      </c>
      <c r="K14" s="256">
        <v>5</v>
      </c>
      <c r="L14" s="256">
        <v>3</v>
      </c>
      <c r="M14" s="257">
        <v>2</v>
      </c>
      <c r="N14" s="296">
        <v>2</v>
      </c>
      <c r="O14" s="255">
        <v>5</v>
      </c>
      <c r="P14" s="256">
        <v>5</v>
      </c>
      <c r="Q14" s="256">
        <v>3</v>
      </c>
      <c r="R14" s="257">
        <v>3</v>
      </c>
      <c r="S14" s="307">
        <v>3</v>
      </c>
      <c r="T14" s="255">
        <v>5</v>
      </c>
      <c r="U14" s="256">
        <v>3</v>
      </c>
      <c r="V14" s="256">
        <v>1</v>
      </c>
      <c r="W14" s="257">
        <v>5</v>
      </c>
      <c r="X14" s="261">
        <v>4</v>
      </c>
      <c r="Y14" s="255">
        <v>2</v>
      </c>
      <c r="Z14" s="256">
        <v>2</v>
      </c>
      <c r="AA14" s="256">
        <v>1</v>
      </c>
      <c r="AB14" s="257">
        <v>1</v>
      </c>
      <c r="AC14" s="305">
        <v>3</v>
      </c>
      <c r="AD14" s="255">
        <v>4</v>
      </c>
      <c r="AE14" s="256">
        <v>4</v>
      </c>
      <c r="AF14" s="256">
        <v>2</v>
      </c>
      <c r="AG14" s="257">
        <v>1</v>
      </c>
      <c r="AH14" s="300">
        <v>2</v>
      </c>
      <c r="AI14" s="255">
        <v>4</v>
      </c>
      <c r="AJ14" s="256">
        <v>3</v>
      </c>
      <c r="AK14" s="256">
        <v>5</v>
      </c>
      <c r="AL14" s="257">
        <v>2</v>
      </c>
      <c r="AM14" s="303">
        <f>ИТОГИ_ЛА_ПСИ!M16</f>
        <v>3</v>
      </c>
      <c r="AN14" s="255">
        <v>4</v>
      </c>
      <c r="AO14" s="256">
        <v>4</v>
      </c>
      <c r="AP14" s="256">
        <v>2</v>
      </c>
      <c r="AQ14" s="257">
        <v>3</v>
      </c>
      <c r="AR14" s="265">
        <f>ИТОГИ_XIV!AM13</f>
        <v>4</v>
      </c>
    </row>
    <row r="15" spans="1:96" ht="30.05" customHeight="1" x14ac:dyDescent="0.3">
      <c r="A15" s="251">
        <v>125</v>
      </c>
      <c r="B15" s="252">
        <v>2</v>
      </c>
      <c r="C15" s="253">
        <v>2</v>
      </c>
      <c r="D15" s="294">
        <v>2</v>
      </c>
      <c r="E15" s="255">
        <v>4</v>
      </c>
      <c r="F15" s="256">
        <v>6</v>
      </c>
      <c r="G15" s="256">
        <v>3</v>
      </c>
      <c r="H15" s="257">
        <v>5</v>
      </c>
      <c r="I15" s="309">
        <v>3</v>
      </c>
      <c r="J15" s="255">
        <v>3</v>
      </c>
      <c r="K15" s="256">
        <v>4</v>
      </c>
      <c r="L15" s="256">
        <v>6</v>
      </c>
      <c r="M15" s="257">
        <v>4</v>
      </c>
      <c r="N15" s="259">
        <v>4</v>
      </c>
      <c r="O15" s="255">
        <v>2</v>
      </c>
      <c r="P15" s="256">
        <v>2</v>
      </c>
      <c r="Q15" s="256">
        <v>4</v>
      </c>
      <c r="R15" s="257">
        <v>2</v>
      </c>
      <c r="S15" s="266">
        <v>1</v>
      </c>
      <c r="T15" s="255">
        <v>2</v>
      </c>
      <c r="U15" s="256">
        <v>4</v>
      </c>
      <c r="V15" s="256">
        <v>3</v>
      </c>
      <c r="W15" s="257">
        <v>4</v>
      </c>
      <c r="X15" s="306">
        <v>3</v>
      </c>
      <c r="Y15" s="255">
        <v>1</v>
      </c>
      <c r="Z15" s="256">
        <v>1</v>
      </c>
      <c r="AA15" s="256">
        <v>4</v>
      </c>
      <c r="AB15" s="257">
        <v>2</v>
      </c>
      <c r="AC15" s="299">
        <v>2</v>
      </c>
      <c r="AD15" s="255">
        <v>1</v>
      </c>
      <c r="AE15" s="256">
        <v>1</v>
      </c>
      <c r="AF15" s="256">
        <v>4</v>
      </c>
      <c r="AG15" s="257">
        <v>4</v>
      </c>
      <c r="AH15" s="304">
        <v>3</v>
      </c>
      <c r="AI15" s="255">
        <v>1</v>
      </c>
      <c r="AJ15" s="256">
        <v>5</v>
      </c>
      <c r="AK15" s="256">
        <v>3</v>
      </c>
      <c r="AL15" s="257">
        <v>4</v>
      </c>
      <c r="AM15" s="301">
        <f>ИТОГИ_ЛА_ПСИ!M17</f>
        <v>2</v>
      </c>
      <c r="AN15" s="255">
        <v>1</v>
      </c>
      <c r="AO15" s="256">
        <v>3</v>
      </c>
      <c r="AP15" s="256">
        <v>4</v>
      </c>
      <c r="AQ15" s="257">
        <v>4</v>
      </c>
      <c r="AR15" s="302">
        <f>ИТОГИ_XIV!AM14</f>
        <v>2</v>
      </c>
    </row>
    <row r="16" spans="1:96" ht="30.05" customHeight="1" x14ac:dyDescent="0.25">
      <c r="A16" s="251">
        <v>126</v>
      </c>
      <c r="B16" s="252">
        <v>5</v>
      </c>
      <c r="C16" s="253">
        <v>5</v>
      </c>
      <c r="D16" s="254">
        <v>5</v>
      </c>
      <c r="E16" s="255">
        <v>6</v>
      </c>
      <c r="F16" s="256">
        <v>3</v>
      </c>
      <c r="G16" s="256">
        <v>6</v>
      </c>
      <c r="H16" s="257">
        <v>6</v>
      </c>
      <c r="I16" s="258">
        <v>5</v>
      </c>
      <c r="J16" s="255">
        <v>4</v>
      </c>
      <c r="K16" s="256">
        <v>6</v>
      </c>
      <c r="L16" s="256">
        <v>2</v>
      </c>
      <c r="M16" s="257">
        <v>5</v>
      </c>
      <c r="N16" s="259">
        <v>5</v>
      </c>
      <c r="O16" s="255">
        <v>3</v>
      </c>
      <c r="P16" s="256">
        <v>4</v>
      </c>
      <c r="Q16" s="256">
        <v>5</v>
      </c>
      <c r="R16" s="257">
        <v>5</v>
      </c>
      <c r="S16" s="260">
        <v>5</v>
      </c>
      <c r="T16" s="255">
        <v>6</v>
      </c>
      <c r="U16" s="256">
        <v>6</v>
      </c>
      <c r="V16" s="256">
        <v>6</v>
      </c>
      <c r="W16" s="257">
        <v>6</v>
      </c>
      <c r="X16" s="261">
        <v>6</v>
      </c>
      <c r="Y16" s="255">
        <v>6</v>
      </c>
      <c r="Z16" s="256">
        <v>6</v>
      </c>
      <c r="AA16" s="256">
        <v>6</v>
      </c>
      <c r="AB16" s="257">
        <v>6</v>
      </c>
      <c r="AC16" s="262">
        <v>6</v>
      </c>
      <c r="AD16" s="255">
        <v>6</v>
      </c>
      <c r="AE16" s="256">
        <v>6</v>
      </c>
      <c r="AF16" s="256">
        <v>5</v>
      </c>
      <c r="AG16" s="257">
        <v>6</v>
      </c>
      <c r="AH16" s="263">
        <v>6</v>
      </c>
      <c r="AI16" s="255">
        <v>6</v>
      </c>
      <c r="AJ16" s="256">
        <v>4</v>
      </c>
      <c r="AK16" s="256">
        <v>6</v>
      </c>
      <c r="AL16" s="257">
        <v>5</v>
      </c>
      <c r="AM16" s="264">
        <f>ИТОГИ_ЛА_ПСИ!M18</f>
        <v>5</v>
      </c>
      <c r="AN16" s="255">
        <v>6</v>
      </c>
      <c r="AO16" s="256">
        <v>6</v>
      </c>
      <c r="AP16" s="256">
        <v>5</v>
      </c>
      <c r="AQ16" s="257">
        <v>6</v>
      </c>
      <c r="AR16" s="265">
        <f>ИТОГИ_XIV!AM15</f>
        <v>5</v>
      </c>
    </row>
    <row r="17" spans="1:44" ht="30.05" customHeight="1" x14ac:dyDescent="0.3">
      <c r="A17" s="251">
        <v>127</v>
      </c>
      <c r="B17" s="252">
        <v>4</v>
      </c>
      <c r="C17" s="253">
        <v>4</v>
      </c>
      <c r="D17" s="310">
        <v>3</v>
      </c>
      <c r="E17" s="255">
        <v>1</v>
      </c>
      <c r="F17" s="256">
        <v>2</v>
      </c>
      <c r="G17" s="256">
        <v>1</v>
      </c>
      <c r="H17" s="257">
        <v>1</v>
      </c>
      <c r="I17" s="267">
        <v>1</v>
      </c>
      <c r="J17" s="255">
        <v>1</v>
      </c>
      <c r="K17" s="256">
        <v>1</v>
      </c>
      <c r="L17" s="256">
        <v>1</v>
      </c>
      <c r="M17" s="257">
        <v>1</v>
      </c>
      <c r="N17" s="268">
        <v>1</v>
      </c>
      <c r="O17" s="255">
        <v>1</v>
      </c>
      <c r="P17" s="256">
        <v>1</v>
      </c>
      <c r="Q17" s="256">
        <v>1</v>
      </c>
      <c r="R17" s="257">
        <v>1</v>
      </c>
      <c r="S17" s="297">
        <v>2</v>
      </c>
      <c r="T17" s="255">
        <v>1</v>
      </c>
      <c r="U17" s="256">
        <v>5</v>
      </c>
      <c r="V17" s="256">
        <v>2</v>
      </c>
      <c r="W17" s="257">
        <v>1</v>
      </c>
      <c r="X17" s="269">
        <v>1</v>
      </c>
      <c r="Y17" s="255">
        <v>5</v>
      </c>
      <c r="Z17" s="256">
        <v>5</v>
      </c>
      <c r="AA17" s="256">
        <v>2</v>
      </c>
      <c r="AB17" s="257">
        <v>3</v>
      </c>
      <c r="AC17" s="262">
        <v>4</v>
      </c>
      <c r="AD17" s="255">
        <v>5</v>
      </c>
      <c r="AE17" s="256">
        <v>3</v>
      </c>
      <c r="AF17" s="256">
        <v>3</v>
      </c>
      <c r="AG17" s="257">
        <v>3</v>
      </c>
      <c r="AH17" s="263">
        <v>4</v>
      </c>
      <c r="AI17" s="255">
        <v>2</v>
      </c>
      <c r="AJ17" s="256">
        <v>1</v>
      </c>
      <c r="AK17" s="256">
        <v>2</v>
      </c>
      <c r="AL17" s="257">
        <v>3</v>
      </c>
      <c r="AM17" s="264">
        <f>ИТОГИ_ЛА_ПСИ!M19</f>
        <v>4</v>
      </c>
      <c r="AN17" s="255">
        <v>2</v>
      </c>
      <c r="AO17" s="256">
        <v>2</v>
      </c>
      <c r="AP17" s="256">
        <v>1</v>
      </c>
      <c r="AQ17" s="257">
        <v>1</v>
      </c>
      <c r="AR17" s="302">
        <f>ИТОГИ_XIV!AM16</f>
        <v>2</v>
      </c>
    </row>
    <row r="18" spans="1:44" ht="30.05" customHeight="1" thickBot="1" x14ac:dyDescent="0.35">
      <c r="A18" s="270">
        <v>135</v>
      </c>
      <c r="B18" s="271">
        <v>1</v>
      </c>
      <c r="C18" s="272">
        <v>1</v>
      </c>
      <c r="D18" s="273">
        <v>1</v>
      </c>
      <c r="E18" s="274">
        <v>2</v>
      </c>
      <c r="F18" s="275">
        <v>1</v>
      </c>
      <c r="G18" s="275">
        <v>4</v>
      </c>
      <c r="H18" s="276">
        <v>2</v>
      </c>
      <c r="I18" s="295">
        <v>2</v>
      </c>
      <c r="J18" s="274">
        <v>2</v>
      </c>
      <c r="K18" s="275">
        <v>3</v>
      </c>
      <c r="L18" s="275">
        <v>4</v>
      </c>
      <c r="M18" s="276">
        <v>3</v>
      </c>
      <c r="N18" s="308">
        <v>3</v>
      </c>
      <c r="O18" s="274">
        <v>4</v>
      </c>
      <c r="P18" s="275">
        <v>3</v>
      </c>
      <c r="Q18" s="275">
        <v>2</v>
      </c>
      <c r="R18" s="276">
        <v>4</v>
      </c>
      <c r="S18" s="277">
        <v>4</v>
      </c>
      <c r="T18" s="274">
        <v>3</v>
      </c>
      <c r="U18" s="275">
        <v>1</v>
      </c>
      <c r="V18" s="275">
        <v>5</v>
      </c>
      <c r="W18" s="276">
        <v>2</v>
      </c>
      <c r="X18" s="298">
        <v>2</v>
      </c>
      <c r="Y18" s="274">
        <v>4</v>
      </c>
      <c r="Z18" s="275">
        <v>3</v>
      </c>
      <c r="AA18" s="275">
        <v>3</v>
      </c>
      <c r="AB18" s="276">
        <v>4</v>
      </c>
      <c r="AC18" s="278">
        <v>1</v>
      </c>
      <c r="AD18" s="274">
        <v>2</v>
      </c>
      <c r="AE18" s="275">
        <v>2</v>
      </c>
      <c r="AF18" s="275">
        <v>1</v>
      </c>
      <c r="AG18" s="276">
        <v>2</v>
      </c>
      <c r="AH18" s="279">
        <v>1</v>
      </c>
      <c r="AI18" s="274">
        <v>3</v>
      </c>
      <c r="AJ18" s="275">
        <v>2</v>
      </c>
      <c r="AK18" s="275">
        <v>1</v>
      </c>
      <c r="AL18" s="276">
        <v>1</v>
      </c>
      <c r="AM18" s="280">
        <f>ИТОГИ_ЛА_ПСИ!M20</f>
        <v>1</v>
      </c>
      <c r="AN18" s="274">
        <v>3</v>
      </c>
      <c r="AO18" s="275">
        <v>1</v>
      </c>
      <c r="AP18" s="275">
        <v>3</v>
      </c>
      <c r="AQ18" s="281">
        <v>2</v>
      </c>
      <c r="AR18" s="282">
        <f>ИТОГИ_XIV!AM17</f>
        <v>1</v>
      </c>
    </row>
    <row r="19" spans="1:44" x14ac:dyDescent="0.3">
      <c r="AI19" s="44"/>
      <c r="AM19" s="44"/>
      <c r="AN19" s="44"/>
    </row>
    <row r="20" spans="1:44" x14ac:dyDescent="0.3"/>
    <row r="21" spans="1:44" x14ac:dyDescent="0.3">
      <c r="A21" s="201" t="s">
        <v>241</v>
      </c>
      <c r="B21" s="37"/>
      <c r="C21" s="37"/>
      <c r="D21" s="37"/>
      <c r="E21" s="37"/>
      <c r="F21" s="37"/>
      <c r="G21" s="37"/>
      <c r="H21" s="37"/>
      <c r="I21" s="37"/>
      <c r="J21" s="37"/>
      <c r="K21" s="283"/>
    </row>
    <row r="22" spans="1:44" x14ac:dyDescent="0.3"/>
    <row r="23" spans="1:44" x14ac:dyDescent="0.3"/>
    <row r="24" spans="1:44" x14ac:dyDescent="0.3"/>
    <row r="25" spans="1:44" x14ac:dyDescent="0.3"/>
  </sheetData>
  <sheetProtection password="DA94" sheet="1" objects="1" scenarios="1" selectLockedCells="1" selectUnlockedCells="1"/>
  <mergeCells count="18">
    <mergeCell ref="AD9:AH9"/>
    <mergeCell ref="AI9:AM9"/>
    <mergeCell ref="B8:AM8"/>
    <mergeCell ref="AN8:AR9"/>
    <mergeCell ref="A7:AR7"/>
    <mergeCell ref="A8:A12"/>
    <mergeCell ref="B10:AR10"/>
    <mergeCell ref="B9:D9"/>
    <mergeCell ref="E9:I9"/>
    <mergeCell ref="J9:N9"/>
    <mergeCell ref="O9:S9"/>
    <mergeCell ref="T9:X9"/>
    <mergeCell ref="Y9:AC9"/>
    <mergeCell ref="A1:AQ1"/>
    <mergeCell ref="A2:AQ2"/>
    <mergeCell ref="A3:AQ3"/>
    <mergeCell ref="A5:AQ5"/>
    <mergeCell ref="A6:AI6"/>
  </mergeCells>
  <pageMargins left="0" right="0" top="0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WWW35"/>
  <sheetViews>
    <sheetView zoomScaleNormal="100" workbookViewId="0">
      <selection activeCell="P23" sqref="P23"/>
    </sheetView>
  </sheetViews>
  <sheetFormatPr defaultColWidth="0" defaultRowHeight="12.55" zeroHeight="1" x14ac:dyDescent="0.2"/>
  <cols>
    <col min="1" max="1" width="5" style="37" customWidth="1"/>
    <col min="2" max="2" width="5.6640625" style="37" customWidth="1"/>
    <col min="3" max="3" width="3.88671875" style="37" customWidth="1"/>
    <col min="4" max="4" width="5.109375" style="37" customWidth="1"/>
    <col min="5" max="5" width="3.88671875" style="37" customWidth="1"/>
    <col min="6" max="6" width="5.5546875" style="37" customWidth="1"/>
    <col min="7" max="7" width="5" style="37" customWidth="1"/>
    <col min="8" max="8" width="4.88671875" style="37" customWidth="1"/>
    <col min="9" max="9" width="4.6640625" style="37" customWidth="1"/>
    <col min="10" max="10" width="6.88671875" style="37" bestFit="1" customWidth="1"/>
    <col min="11" max="11" width="4" style="37" customWidth="1"/>
    <col min="12" max="12" width="6.88671875" style="37" bestFit="1" customWidth="1"/>
    <col min="13" max="13" width="4" style="37" customWidth="1"/>
    <col min="14" max="14" width="6.88671875" style="37" bestFit="1" customWidth="1"/>
    <col min="15" max="15" width="4" style="37" customWidth="1"/>
    <col min="16" max="16" width="6.88671875" style="37" bestFit="1" customWidth="1"/>
    <col min="17" max="17" width="4" style="37" customWidth="1"/>
    <col min="18" max="18" width="6.88671875" style="37" bestFit="1" customWidth="1"/>
    <col min="19" max="19" width="4" style="37" customWidth="1"/>
    <col min="20" max="20" width="6.88671875" style="37" bestFit="1" customWidth="1"/>
    <col min="21" max="21" width="4" style="37" customWidth="1"/>
    <col min="22" max="22" width="6.88671875" style="37" bestFit="1" customWidth="1"/>
    <col min="23" max="23" width="4" style="37" customWidth="1"/>
    <col min="24" max="24" width="6.88671875" style="37" bestFit="1" customWidth="1"/>
    <col min="25" max="25" width="4" style="37" customWidth="1"/>
    <col min="26" max="26" width="8.5546875" style="37" customWidth="1"/>
    <col min="27" max="27" width="4.109375" style="37" customWidth="1"/>
    <col min="28" max="28" width="4.6640625" style="37" customWidth="1"/>
    <col min="29" max="29" width="4.5546875" style="37" customWidth="1"/>
    <col min="30" max="30" width="6.44140625" style="37" bestFit="1" customWidth="1"/>
    <col min="31" max="31" width="4.44140625" style="37" customWidth="1"/>
    <col min="32" max="32" width="5.5546875" style="37" bestFit="1" customWidth="1"/>
    <col min="33" max="33" width="3.5546875" style="37" bestFit="1" customWidth="1"/>
    <col min="34" max="34" width="5.5546875" style="37" bestFit="1" customWidth="1"/>
    <col min="35" max="35" width="3.5546875" style="37" bestFit="1" customWidth="1"/>
    <col min="36" max="36" width="5.88671875" style="37" bestFit="1" customWidth="1"/>
    <col min="37" max="37" width="6.109375" style="37" bestFit="1" customWidth="1"/>
    <col min="38" max="38" width="4.5546875" style="37" bestFit="1" customWidth="1"/>
    <col min="39" max="39" width="5.6640625" style="37" bestFit="1" customWidth="1"/>
    <col min="40" max="40" width="6.33203125" style="37" customWidth="1"/>
    <col min="41" max="41" width="6.109375" style="37" hidden="1"/>
    <col min="42" max="256" width="9.109375" style="37" hidden="1"/>
    <col min="257" max="257" width="5" style="37" hidden="1"/>
    <col min="258" max="258" width="5.6640625" style="37" hidden="1"/>
    <col min="259" max="259" width="3.88671875" style="37" hidden="1"/>
    <col min="260" max="260" width="5.109375" style="37" hidden="1"/>
    <col min="261" max="261" width="3.88671875" style="37" hidden="1"/>
    <col min="262" max="262" width="8.6640625" style="37" hidden="1"/>
    <col min="263" max="263" width="5" style="37" hidden="1"/>
    <col min="264" max="265" width="4.88671875" style="37" hidden="1"/>
    <col min="266" max="266" width="6.109375" style="37" hidden="1"/>
    <col min="267" max="267" width="4.109375" style="37" hidden="1"/>
    <col min="268" max="268" width="6.109375" style="37" hidden="1"/>
    <col min="269" max="269" width="4.109375" style="37" hidden="1"/>
    <col min="270" max="270" width="6.109375" style="37" hidden="1"/>
    <col min="271" max="271" width="4.109375" style="37" hidden="1"/>
    <col min="272" max="272" width="6.109375" style="37" hidden="1"/>
    <col min="273" max="273" width="4.109375" style="37" hidden="1"/>
    <col min="274" max="274" width="6.109375" style="37" hidden="1"/>
    <col min="275" max="275" width="4.109375" style="37" hidden="1"/>
    <col min="276" max="276" width="6.109375" style="37" hidden="1"/>
    <col min="277" max="277" width="4.109375" style="37" hidden="1"/>
    <col min="278" max="278" width="6.109375" style="37" hidden="1"/>
    <col min="279" max="279" width="4.109375" style="37" hidden="1"/>
    <col min="280" max="280" width="6.109375" style="37" hidden="1"/>
    <col min="281" max="281" width="4.109375" style="37" hidden="1"/>
    <col min="282" max="282" width="8.5546875" style="37" hidden="1"/>
    <col min="283" max="283" width="4.109375" style="37" hidden="1"/>
    <col min="284" max="285" width="4.6640625" style="37" hidden="1"/>
    <col min="286" max="286" width="5.88671875" style="37" hidden="1"/>
    <col min="287" max="287" width="4.44140625" style="37" hidden="1"/>
    <col min="288" max="288" width="5.5546875" style="37" hidden="1"/>
    <col min="289" max="289" width="3.5546875" style="37" hidden="1"/>
    <col min="290" max="290" width="5.5546875" style="37" hidden="1"/>
    <col min="291" max="291" width="3.5546875" style="37" hidden="1"/>
    <col min="292" max="292" width="5.88671875" style="37" hidden="1"/>
    <col min="293" max="293" width="6.109375" style="37" hidden="1"/>
    <col min="294" max="294" width="4.5546875" style="37" hidden="1"/>
    <col min="295" max="295" width="5.6640625" style="37" hidden="1"/>
    <col min="296" max="296" width="6.33203125" style="37" hidden="1"/>
    <col min="297" max="297" width="6.109375" style="37" hidden="1"/>
    <col min="298" max="512" width="9.109375" style="37" hidden="1"/>
    <col min="513" max="513" width="5" style="37" hidden="1"/>
    <col min="514" max="514" width="5.6640625" style="37" hidden="1"/>
    <col min="515" max="515" width="3.88671875" style="37" hidden="1"/>
    <col min="516" max="516" width="5.109375" style="37" hidden="1"/>
    <col min="517" max="517" width="3.88671875" style="37" hidden="1"/>
    <col min="518" max="518" width="8.6640625" style="37" hidden="1"/>
    <col min="519" max="519" width="5" style="37" hidden="1"/>
    <col min="520" max="521" width="4.88671875" style="37" hidden="1"/>
    <col min="522" max="522" width="6.109375" style="37" hidden="1"/>
    <col min="523" max="523" width="4.109375" style="37" hidden="1"/>
    <col min="524" max="524" width="6.109375" style="37" hidden="1"/>
    <col min="525" max="525" width="4.109375" style="37" hidden="1"/>
    <col min="526" max="526" width="6.109375" style="37" hidden="1"/>
    <col min="527" max="527" width="4.109375" style="37" hidden="1"/>
    <col min="528" max="528" width="6.109375" style="37" hidden="1"/>
    <col min="529" max="529" width="4.109375" style="37" hidden="1"/>
    <col min="530" max="530" width="6.109375" style="37" hidden="1"/>
    <col min="531" max="531" width="4.109375" style="37" hidden="1"/>
    <col min="532" max="532" width="6.109375" style="37" hidden="1"/>
    <col min="533" max="533" width="4.109375" style="37" hidden="1"/>
    <col min="534" max="534" width="6.109375" style="37" hidden="1"/>
    <col min="535" max="535" width="4.109375" style="37" hidden="1"/>
    <col min="536" max="536" width="6.109375" style="37" hidden="1"/>
    <col min="537" max="537" width="4.109375" style="37" hidden="1"/>
    <col min="538" max="538" width="8.5546875" style="37" hidden="1"/>
    <col min="539" max="539" width="4.109375" style="37" hidden="1"/>
    <col min="540" max="541" width="4.6640625" style="37" hidden="1"/>
    <col min="542" max="542" width="5.88671875" style="37" hidden="1"/>
    <col min="543" max="543" width="4.44140625" style="37" hidden="1"/>
    <col min="544" max="544" width="5.5546875" style="37" hidden="1"/>
    <col min="545" max="545" width="3.5546875" style="37" hidden="1"/>
    <col min="546" max="546" width="5.5546875" style="37" hidden="1"/>
    <col min="547" max="547" width="3.5546875" style="37" hidden="1"/>
    <col min="548" max="548" width="5.88671875" style="37" hidden="1"/>
    <col min="549" max="549" width="6.109375" style="37" hidden="1"/>
    <col min="550" max="550" width="4.5546875" style="37" hidden="1"/>
    <col min="551" max="551" width="5.6640625" style="37" hidden="1"/>
    <col min="552" max="552" width="6.33203125" style="37" hidden="1"/>
    <col min="553" max="553" width="6.109375" style="37" hidden="1"/>
    <col min="554" max="768" width="9.109375" style="37" hidden="1"/>
    <col min="769" max="769" width="5" style="37" hidden="1"/>
    <col min="770" max="770" width="5.6640625" style="37" hidden="1"/>
    <col min="771" max="771" width="3.88671875" style="37" hidden="1"/>
    <col min="772" max="772" width="5.109375" style="37" hidden="1"/>
    <col min="773" max="773" width="3.88671875" style="37" hidden="1"/>
    <col min="774" max="774" width="8.6640625" style="37" hidden="1"/>
    <col min="775" max="775" width="5" style="37" hidden="1"/>
    <col min="776" max="777" width="4.88671875" style="37" hidden="1"/>
    <col min="778" max="778" width="6.109375" style="37" hidden="1"/>
    <col min="779" max="779" width="4.109375" style="37" hidden="1"/>
    <col min="780" max="780" width="6.109375" style="37" hidden="1"/>
    <col min="781" max="781" width="4.109375" style="37" hidden="1"/>
    <col min="782" max="782" width="6.109375" style="37" hidden="1"/>
    <col min="783" max="783" width="4.109375" style="37" hidden="1"/>
    <col min="784" max="784" width="6.109375" style="37" hidden="1"/>
    <col min="785" max="785" width="4.109375" style="37" hidden="1"/>
    <col min="786" max="786" width="6.109375" style="37" hidden="1"/>
    <col min="787" max="787" width="4.109375" style="37" hidden="1"/>
    <col min="788" max="788" width="6.109375" style="37" hidden="1"/>
    <col min="789" max="789" width="4.109375" style="37" hidden="1"/>
    <col min="790" max="790" width="6.109375" style="37" hidden="1"/>
    <col min="791" max="791" width="4.109375" style="37" hidden="1"/>
    <col min="792" max="792" width="6.109375" style="37" hidden="1"/>
    <col min="793" max="793" width="4.109375" style="37" hidden="1"/>
    <col min="794" max="794" width="8.5546875" style="37" hidden="1"/>
    <col min="795" max="795" width="4.109375" style="37" hidden="1"/>
    <col min="796" max="797" width="4.6640625" style="37" hidden="1"/>
    <col min="798" max="798" width="5.88671875" style="37" hidden="1"/>
    <col min="799" max="799" width="4.44140625" style="37" hidden="1"/>
    <col min="800" max="800" width="5.5546875" style="37" hidden="1"/>
    <col min="801" max="801" width="3.5546875" style="37" hidden="1"/>
    <col min="802" max="802" width="5.5546875" style="37" hidden="1"/>
    <col min="803" max="803" width="3.5546875" style="37" hidden="1"/>
    <col min="804" max="804" width="5.88671875" style="37" hidden="1"/>
    <col min="805" max="805" width="6.109375" style="37" hidden="1"/>
    <col min="806" max="806" width="4.5546875" style="37" hidden="1"/>
    <col min="807" max="807" width="5.6640625" style="37" hidden="1"/>
    <col min="808" max="808" width="6.33203125" style="37" hidden="1"/>
    <col min="809" max="809" width="6.109375" style="37" hidden="1"/>
    <col min="810" max="1024" width="9.109375" style="37" hidden="1"/>
    <col min="1025" max="1025" width="5" style="37" hidden="1"/>
    <col min="1026" max="1026" width="5.6640625" style="37" hidden="1"/>
    <col min="1027" max="1027" width="3.88671875" style="37" hidden="1"/>
    <col min="1028" max="1028" width="5.109375" style="37" hidden="1"/>
    <col min="1029" max="1029" width="3.88671875" style="37" hidden="1"/>
    <col min="1030" max="1030" width="8.6640625" style="37" hidden="1"/>
    <col min="1031" max="1031" width="5" style="37" hidden="1"/>
    <col min="1032" max="1033" width="4.88671875" style="37" hidden="1"/>
    <col min="1034" max="1034" width="6.109375" style="37" hidden="1"/>
    <col min="1035" max="1035" width="4.109375" style="37" hidden="1"/>
    <col min="1036" max="1036" width="6.109375" style="37" hidden="1"/>
    <col min="1037" max="1037" width="4.109375" style="37" hidden="1"/>
    <col min="1038" max="1038" width="6.109375" style="37" hidden="1"/>
    <col min="1039" max="1039" width="4.109375" style="37" hidden="1"/>
    <col min="1040" max="1040" width="6.109375" style="37" hidden="1"/>
    <col min="1041" max="1041" width="4.109375" style="37" hidden="1"/>
    <col min="1042" max="1042" width="6.109375" style="37" hidden="1"/>
    <col min="1043" max="1043" width="4.109375" style="37" hidden="1"/>
    <col min="1044" max="1044" width="6.109375" style="37" hidden="1"/>
    <col min="1045" max="1045" width="4.109375" style="37" hidden="1"/>
    <col min="1046" max="1046" width="6.109375" style="37" hidden="1"/>
    <col min="1047" max="1047" width="4.109375" style="37" hidden="1"/>
    <col min="1048" max="1048" width="6.109375" style="37" hidden="1"/>
    <col min="1049" max="1049" width="4.109375" style="37" hidden="1"/>
    <col min="1050" max="1050" width="8.5546875" style="37" hidden="1"/>
    <col min="1051" max="1051" width="4.109375" style="37" hidden="1"/>
    <col min="1052" max="1053" width="4.6640625" style="37" hidden="1"/>
    <col min="1054" max="1054" width="5.88671875" style="37" hidden="1"/>
    <col min="1055" max="1055" width="4.44140625" style="37" hidden="1"/>
    <col min="1056" max="1056" width="5.5546875" style="37" hidden="1"/>
    <col min="1057" max="1057" width="3.5546875" style="37" hidden="1"/>
    <col min="1058" max="1058" width="5.5546875" style="37" hidden="1"/>
    <col min="1059" max="1059" width="3.5546875" style="37" hidden="1"/>
    <col min="1060" max="1060" width="5.88671875" style="37" hidden="1"/>
    <col min="1061" max="1061" width="6.109375" style="37" hidden="1"/>
    <col min="1062" max="1062" width="4.5546875" style="37" hidden="1"/>
    <col min="1063" max="1063" width="5.6640625" style="37" hidden="1"/>
    <col min="1064" max="1064" width="6.33203125" style="37" hidden="1"/>
    <col min="1065" max="1065" width="6.109375" style="37" hidden="1"/>
    <col min="1066" max="1280" width="9.109375" style="37" hidden="1"/>
    <col min="1281" max="1281" width="5" style="37" hidden="1"/>
    <col min="1282" max="1282" width="5.6640625" style="37" hidden="1"/>
    <col min="1283" max="1283" width="3.88671875" style="37" hidden="1"/>
    <col min="1284" max="1284" width="5.109375" style="37" hidden="1"/>
    <col min="1285" max="1285" width="3.88671875" style="37" hidden="1"/>
    <col min="1286" max="1286" width="8.6640625" style="37" hidden="1"/>
    <col min="1287" max="1287" width="5" style="37" hidden="1"/>
    <col min="1288" max="1289" width="4.88671875" style="37" hidden="1"/>
    <col min="1290" max="1290" width="6.109375" style="37" hidden="1"/>
    <col min="1291" max="1291" width="4.109375" style="37" hidden="1"/>
    <col min="1292" max="1292" width="6.109375" style="37" hidden="1"/>
    <col min="1293" max="1293" width="4.109375" style="37" hidden="1"/>
    <col min="1294" max="1294" width="6.109375" style="37" hidden="1"/>
    <col min="1295" max="1295" width="4.109375" style="37" hidden="1"/>
    <col min="1296" max="1296" width="6.109375" style="37" hidden="1"/>
    <col min="1297" max="1297" width="4.109375" style="37" hidden="1"/>
    <col min="1298" max="1298" width="6.109375" style="37" hidden="1"/>
    <col min="1299" max="1299" width="4.109375" style="37" hidden="1"/>
    <col min="1300" max="1300" width="6.109375" style="37" hidden="1"/>
    <col min="1301" max="1301" width="4.109375" style="37" hidden="1"/>
    <col min="1302" max="1302" width="6.109375" style="37" hidden="1"/>
    <col min="1303" max="1303" width="4.109375" style="37" hidden="1"/>
    <col min="1304" max="1304" width="6.109375" style="37" hidden="1"/>
    <col min="1305" max="1305" width="4.109375" style="37" hidden="1"/>
    <col min="1306" max="1306" width="8.5546875" style="37" hidden="1"/>
    <col min="1307" max="1307" width="4.109375" style="37" hidden="1"/>
    <col min="1308" max="1309" width="4.6640625" style="37" hidden="1"/>
    <col min="1310" max="1310" width="5.88671875" style="37" hidden="1"/>
    <col min="1311" max="1311" width="4.44140625" style="37" hidden="1"/>
    <col min="1312" max="1312" width="5.5546875" style="37" hidden="1"/>
    <col min="1313" max="1313" width="3.5546875" style="37" hidden="1"/>
    <col min="1314" max="1314" width="5.5546875" style="37" hidden="1"/>
    <col min="1315" max="1315" width="3.5546875" style="37" hidden="1"/>
    <col min="1316" max="1316" width="5.88671875" style="37" hidden="1"/>
    <col min="1317" max="1317" width="6.109375" style="37" hidden="1"/>
    <col min="1318" max="1318" width="4.5546875" style="37" hidden="1"/>
    <col min="1319" max="1319" width="5.6640625" style="37" hidden="1"/>
    <col min="1320" max="1320" width="6.33203125" style="37" hidden="1"/>
    <col min="1321" max="1321" width="6.109375" style="37" hidden="1"/>
    <col min="1322" max="1536" width="9.109375" style="37" hidden="1"/>
    <col min="1537" max="1537" width="5" style="37" hidden="1"/>
    <col min="1538" max="1538" width="5.6640625" style="37" hidden="1"/>
    <col min="1539" max="1539" width="3.88671875" style="37" hidden="1"/>
    <col min="1540" max="1540" width="5.109375" style="37" hidden="1"/>
    <col min="1541" max="1541" width="3.88671875" style="37" hidden="1"/>
    <col min="1542" max="1542" width="8.6640625" style="37" hidden="1"/>
    <col min="1543" max="1543" width="5" style="37" hidden="1"/>
    <col min="1544" max="1545" width="4.88671875" style="37" hidden="1"/>
    <col min="1546" max="1546" width="6.109375" style="37" hidden="1"/>
    <col min="1547" max="1547" width="4.109375" style="37" hidden="1"/>
    <col min="1548" max="1548" width="6.109375" style="37" hidden="1"/>
    <col min="1549" max="1549" width="4.109375" style="37" hidden="1"/>
    <col min="1550" max="1550" width="6.109375" style="37" hidden="1"/>
    <col min="1551" max="1551" width="4.109375" style="37" hidden="1"/>
    <col min="1552" max="1552" width="6.109375" style="37" hidden="1"/>
    <col min="1553" max="1553" width="4.109375" style="37" hidden="1"/>
    <col min="1554" max="1554" width="6.109375" style="37" hidden="1"/>
    <col min="1555" max="1555" width="4.109375" style="37" hidden="1"/>
    <col min="1556" max="1556" width="6.109375" style="37" hidden="1"/>
    <col min="1557" max="1557" width="4.109375" style="37" hidden="1"/>
    <col min="1558" max="1558" width="6.109375" style="37" hidden="1"/>
    <col min="1559" max="1559" width="4.109375" style="37" hidden="1"/>
    <col min="1560" max="1560" width="6.109375" style="37" hidden="1"/>
    <col min="1561" max="1561" width="4.109375" style="37" hidden="1"/>
    <col min="1562" max="1562" width="8.5546875" style="37" hidden="1"/>
    <col min="1563" max="1563" width="4.109375" style="37" hidden="1"/>
    <col min="1564" max="1565" width="4.6640625" style="37" hidden="1"/>
    <col min="1566" max="1566" width="5.88671875" style="37" hidden="1"/>
    <col min="1567" max="1567" width="4.44140625" style="37" hidden="1"/>
    <col min="1568" max="1568" width="5.5546875" style="37" hidden="1"/>
    <col min="1569" max="1569" width="3.5546875" style="37" hidden="1"/>
    <col min="1570" max="1570" width="5.5546875" style="37" hidden="1"/>
    <col min="1571" max="1571" width="3.5546875" style="37" hidden="1"/>
    <col min="1572" max="1572" width="5.88671875" style="37" hidden="1"/>
    <col min="1573" max="1573" width="6.109375" style="37" hidden="1"/>
    <col min="1574" max="1574" width="4.5546875" style="37" hidden="1"/>
    <col min="1575" max="1575" width="5.6640625" style="37" hidden="1"/>
    <col min="1576" max="1576" width="6.33203125" style="37" hidden="1"/>
    <col min="1577" max="1577" width="6.109375" style="37" hidden="1"/>
    <col min="1578" max="1792" width="9.109375" style="37" hidden="1"/>
    <col min="1793" max="1793" width="5" style="37" hidden="1"/>
    <col min="1794" max="1794" width="5.6640625" style="37" hidden="1"/>
    <col min="1795" max="1795" width="3.88671875" style="37" hidden="1"/>
    <col min="1796" max="1796" width="5.109375" style="37" hidden="1"/>
    <col min="1797" max="1797" width="3.88671875" style="37" hidden="1"/>
    <col min="1798" max="1798" width="8.6640625" style="37" hidden="1"/>
    <col min="1799" max="1799" width="5" style="37" hidden="1"/>
    <col min="1800" max="1801" width="4.88671875" style="37" hidden="1"/>
    <col min="1802" max="1802" width="6.109375" style="37" hidden="1"/>
    <col min="1803" max="1803" width="4.109375" style="37" hidden="1"/>
    <col min="1804" max="1804" width="6.109375" style="37" hidden="1"/>
    <col min="1805" max="1805" width="4.109375" style="37" hidden="1"/>
    <col min="1806" max="1806" width="6.109375" style="37" hidden="1"/>
    <col min="1807" max="1807" width="4.109375" style="37" hidden="1"/>
    <col min="1808" max="1808" width="6.109375" style="37" hidden="1"/>
    <col min="1809" max="1809" width="4.109375" style="37" hidden="1"/>
    <col min="1810" max="1810" width="6.109375" style="37" hidden="1"/>
    <col min="1811" max="1811" width="4.109375" style="37" hidden="1"/>
    <col min="1812" max="1812" width="6.109375" style="37" hidden="1"/>
    <col min="1813" max="1813" width="4.109375" style="37" hidden="1"/>
    <col min="1814" max="1814" width="6.109375" style="37" hidden="1"/>
    <col min="1815" max="1815" width="4.109375" style="37" hidden="1"/>
    <col min="1816" max="1816" width="6.109375" style="37" hidden="1"/>
    <col min="1817" max="1817" width="4.109375" style="37" hidden="1"/>
    <col min="1818" max="1818" width="8.5546875" style="37" hidden="1"/>
    <col min="1819" max="1819" width="4.109375" style="37" hidden="1"/>
    <col min="1820" max="1821" width="4.6640625" style="37" hidden="1"/>
    <col min="1822" max="1822" width="5.88671875" style="37" hidden="1"/>
    <col min="1823" max="1823" width="4.44140625" style="37" hidden="1"/>
    <col min="1824" max="1824" width="5.5546875" style="37" hidden="1"/>
    <col min="1825" max="1825" width="3.5546875" style="37" hidden="1"/>
    <col min="1826" max="1826" width="5.5546875" style="37" hidden="1"/>
    <col min="1827" max="1827" width="3.5546875" style="37" hidden="1"/>
    <col min="1828" max="1828" width="5.88671875" style="37" hidden="1"/>
    <col min="1829" max="1829" width="6.109375" style="37" hidden="1"/>
    <col min="1830" max="1830" width="4.5546875" style="37" hidden="1"/>
    <col min="1831" max="1831" width="5.6640625" style="37" hidden="1"/>
    <col min="1832" max="1832" width="6.33203125" style="37" hidden="1"/>
    <col min="1833" max="1833" width="6.109375" style="37" hidden="1"/>
    <col min="1834" max="2048" width="9.109375" style="37" hidden="1"/>
    <col min="2049" max="2049" width="5" style="37" hidden="1"/>
    <col min="2050" max="2050" width="5.6640625" style="37" hidden="1"/>
    <col min="2051" max="2051" width="3.88671875" style="37" hidden="1"/>
    <col min="2052" max="2052" width="5.109375" style="37" hidden="1"/>
    <col min="2053" max="2053" width="3.88671875" style="37" hidden="1"/>
    <col min="2054" max="2054" width="8.6640625" style="37" hidden="1"/>
    <col min="2055" max="2055" width="5" style="37" hidden="1"/>
    <col min="2056" max="2057" width="4.88671875" style="37" hidden="1"/>
    <col min="2058" max="2058" width="6.109375" style="37" hidden="1"/>
    <col min="2059" max="2059" width="4.109375" style="37" hidden="1"/>
    <col min="2060" max="2060" width="6.109375" style="37" hidden="1"/>
    <col min="2061" max="2061" width="4.109375" style="37" hidden="1"/>
    <col min="2062" max="2062" width="6.109375" style="37" hidden="1"/>
    <col min="2063" max="2063" width="4.109375" style="37" hidden="1"/>
    <col min="2064" max="2064" width="6.109375" style="37" hidden="1"/>
    <col min="2065" max="2065" width="4.109375" style="37" hidden="1"/>
    <col min="2066" max="2066" width="6.109375" style="37" hidden="1"/>
    <col min="2067" max="2067" width="4.109375" style="37" hidden="1"/>
    <col min="2068" max="2068" width="6.109375" style="37" hidden="1"/>
    <col min="2069" max="2069" width="4.109375" style="37" hidden="1"/>
    <col min="2070" max="2070" width="6.109375" style="37" hidden="1"/>
    <col min="2071" max="2071" width="4.109375" style="37" hidden="1"/>
    <col min="2072" max="2072" width="6.109375" style="37" hidden="1"/>
    <col min="2073" max="2073" width="4.109375" style="37" hidden="1"/>
    <col min="2074" max="2074" width="8.5546875" style="37" hidden="1"/>
    <col min="2075" max="2075" width="4.109375" style="37" hidden="1"/>
    <col min="2076" max="2077" width="4.6640625" style="37" hidden="1"/>
    <col min="2078" max="2078" width="5.88671875" style="37" hidden="1"/>
    <col min="2079" max="2079" width="4.44140625" style="37" hidden="1"/>
    <col min="2080" max="2080" width="5.5546875" style="37" hidden="1"/>
    <col min="2081" max="2081" width="3.5546875" style="37" hidden="1"/>
    <col min="2082" max="2082" width="5.5546875" style="37" hidden="1"/>
    <col min="2083" max="2083" width="3.5546875" style="37" hidden="1"/>
    <col min="2084" max="2084" width="5.88671875" style="37" hidden="1"/>
    <col min="2085" max="2085" width="6.109375" style="37" hidden="1"/>
    <col min="2086" max="2086" width="4.5546875" style="37" hidden="1"/>
    <col min="2087" max="2087" width="5.6640625" style="37" hidden="1"/>
    <col min="2088" max="2088" width="6.33203125" style="37" hidden="1"/>
    <col min="2089" max="2089" width="6.109375" style="37" hidden="1"/>
    <col min="2090" max="2304" width="9.109375" style="37" hidden="1"/>
    <col min="2305" max="2305" width="5" style="37" hidden="1"/>
    <col min="2306" max="2306" width="5.6640625" style="37" hidden="1"/>
    <col min="2307" max="2307" width="3.88671875" style="37" hidden="1"/>
    <col min="2308" max="2308" width="5.109375" style="37" hidden="1"/>
    <col min="2309" max="2309" width="3.88671875" style="37" hidden="1"/>
    <col min="2310" max="2310" width="8.6640625" style="37" hidden="1"/>
    <col min="2311" max="2311" width="5" style="37" hidden="1"/>
    <col min="2312" max="2313" width="4.88671875" style="37" hidden="1"/>
    <col min="2314" max="2314" width="6.109375" style="37" hidden="1"/>
    <col min="2315" max="2315" width="4.109375" style="37" hidden="1"/>
    <col min="2316" max="2316" width="6.109375" style="37" hidden="1"/>
    <col min="2317" max="2317" width="4.109375" style="37" hidden="1"/>
    <col min="2318" max="2318" width="6.109375" style="37" hidden="1"/>
    <col min="2319" max="2319" width="4.109375" style="37" hidden="1"/>
    <col min="2320" max="2320" width="6.109375" style="37" hidden="1"/>
    <col min="2321" max="2321" width="4.109375" style="37" hidden="1"/>
    <col min="2322" max="2322" width="6.109375" style="37" hidden="1"/>
    <col min="2323" max="2323" width="4.109375" style="37" hidden="1"/>
    <col min="2324" max="2324" width="6.109375" style="37" hidden="1"/>
    <col min="2325" max="2325" width="4.109375" style="37" hidden="1"/>
    <col min="2326" max="2326" width="6.109375" style="37" hidden="1"/>
    <col min="2327" max="2327" width="4.109375" style="37" hidden="1"/>
    <col min="2328" max="2328" width="6.109375" style="37" hidden="1"/>
    <col min="2329" max="2329" width="4.109375" style="37" hidden="1"/>
    <col min="2330" max="2330" width="8.5546875" style="37" hidden="1"/>
    <col min="2331" max="2331" width="4.109375" style="37" hidden="1"/>
    <col min="2332" max="2333" width="4.6640625" style="37" hidden="1"/>
    <col min="2334" max="2334" width="5.88671875" style="37" hidden="1"/>
    <col min="2335" max="2335" width="4.44140625" style="37" hidden="1"/>
    <col min="2336" max="2336" width="5.5546875" style="37" hidden="1"/>
    <col min="2337" max="2337" width="3.5546875" style="37" hidden="1"/>
    <col min="2338" max="2338" width="5.5546875" style="37" hidden="1"/>
    <col min="2339" max="2339" width="3.5546875" style="37" hidden="1"/>
    <col min="2340" max="2340" width="5.88671875" style="37" hidden="1"/>
    <col min="2341" max="2341" width="6.109375" style="37" hidden="1"/>
    <col min="2342" max="2342" width="4.5546875" style="37" hidden="1"/>
    <col min="2343" max="2343" width="5.6640625" style="37" hidden="1"/>
    <col min="2344" max="2344" width="6.33203125" style="37" hidden="1"/>
    <col min="2345" max="2345" width="6.109375" style="37" hidden="1"/>
    <col min="2346" max="2560" width="9.109375" style="37" hidden="1"/>
    <col min="2561" max="2561" width="5" style="37" hidden="1"/>
    <col min="2562" max="2562" width="5.6640625" style="37" hidden="1"/>
    <col min="2563" max="2563" width="3.88671875" style="37" hidden="1"/>
    <col min="2564" max="2564" width="5.109375" style="37" hidden="1"/>
    <col min="2565" max="2565" width="3.88671875" style="37" hidden="1"/>
    <col min="2566" max="2566" width="8.6640625" style="37" hidden="1"/>
    <col min="2567" max="2567" width="5" style="37" hidden="1"/>
    <col min="2568" max="2569" width="4.88671875" style="37" hidden="1"/>
    <col min="2570" max="2570" width="6.109375" style="37" hidden="1"/>
    <col min="2571" max="2571" width="4.109375" style="37" hidden="1"/>
    <col min="2572" max="2572" width="6.109375" style="37" hidden="1"/>
    <col min="2573" max="2573" width="4.109375" style="37" hidden="1"/>
    <col min="2574" max="2574" width="6.109375" style="37" hidden="1"/>
    <col min="2575" max="2575" width="4.109375" style="37" hidden="1"/>
    <col min="2576" max="2576" width="6.109375" style="37" hidden="1"/>
    <col min="2577" max="2577" width="4.109375" style="37" hidden="1"/>
    <col min="2578" max="2578" width="6.109375" style="37" hidden="1"/>
    <col min="2579" max="2579" width="4.109375" style="37" hidden="1"/>
    <col min="2580" max="2580" width="6.109375" style="37" hidden="1"/>
    <col min="2581" max="2581" width="4.109375" style="37" hidden="1"/>
    <col min="2582" max="2582" width="6.109375" style="37" hidden="1"/>
    <col min="2583" max="2583" width="4.109375" style="37" hidden="1"/>
    <col min="2584" max="2584" width="6.109375" style="37" hidden="1"/>
    <col min="2585" max="2585" width="4.109375" style="37" hidden="1"/>
    <col min="2586" max="2586" width="8.5546875" style="37" hidden="1"/>
    <col min="2587" max="2587" width="4.109375" style="37" hidden="1"/>
    <col min="2588" max="2589" width="4.6640625" style="37" hidden="1"/>
    <col min="2590" max="2590" width="5.88671875" style="37" hidden="1"/>
    <col min="2591" max="2591" width="4.44140625" style="37" hidden="1"/>
    <col min="2592" max="2592" width="5.5546875" style="37" hidden="1"/>
    <col min="2593" max="2593" width="3.5546875" style="37" hidden="1"/>
    <col min="2594" max="2594" width="5.5546875" style="37" hidden="1"/>
    <col min="2595" max="2595" width="3.5546875" style="37" hidden="1"/>
    <col min="2596" max="2596" width="5.88671875" style="37" hidden="1"/>
    <col min="2597" max="2597" width="6.109375" style="37" hidden="1"/>
    <col min="2598" max="2598" width="4.5546875" style="37" hidden="1"/>
    <col min="2599" max="2599" width="5.6640625" style="37" hidden="1"/>
    <col min="2600" max="2600" width="6.33203125" style="37" hidden="1"/>
    <col min="2601" max="2601" width="6.109375" style="37" hidden="1"/>
    <col min="2602" max="2816" width="9.109375" style="37" hidden="1"/>
    <col min="2817" max="2817" width="5" style="37" hidden="1"/>
    <col min="2818" max="2818" width="5.6640625" style="37" hidden="1"/>
    <col min="2819" max="2819" width="3.88671875" style="37" hidden="1"/>
    <col min="2820" max="2820" width="5.109375" style="37" hidden="1"/>
    <col min="2821" max="2821" width="3.88671875" style="37" hidden="1"/>
    <col min="2822" max="2822" width="8.6640625" style="37" hidden="1"/>
    <col min="2823" max="2823" width="5" style="37" hidden="1"/>
    <col min="2824" max="2825" width="4.88671875" style="37" hidden="1"/>
    <col min="2826" max="2826" width="6.109375" style="37" hidden="1"/>
    <col min="2827" max="2827" width="4.109375" style="37" hidden="1"/>
    <col min="2828" max="2828" width="6.109375" style="37" hidden="1"/>
    <col min="2829" max="2829" width="4.109375" style="37" hidden="1"/>
    <col min="2830" max="2830" width="6.109375" style="37" hidden="1"/>
    <col min="2831" max="2831" width="4.109375" style="37" hidden="1"/>
    <col min="2832" max="2832" width="6.109375" style="37" hidden="1"/>
    <col min="2833" max="2833" width="4.109375" style="37" hidden="1"/>
    <col min="2834" max="2834" width="6.109375" style="37" hidden="1"/>
    <col min="2835" max="2835" width="4.109375" style="37" hidden="1"/>
    <col min="2836" max="2836" width="6.109375" style="37" hidden="1"/>
    <col min="2837" max="2837" width="4.109375" style="37" hidden="1"/>
    <col min="2838" max="2838" width="6.109375" style="37" hidden="1"/>
    <col min="2839" max="2839" width="4.109375" style="37" hidden="1"/>
    <col min="2840" max="2840" width="6.109375" style="37" hidden="1"/>
    <col min="2841" max="2841" width="4.109375" style="37" hidden="1"/>
    <col min="2842" max="2842" width="8.5546875" style="37" hidden="1"/>
    <col min="2843" max="2843" width="4.109375" style="37" hidden="1"/>
    <col min="2844" max="2845" width="4.6640625" style="37" hidden="1"/>
    <col min="2846" max="2846" width="5.88671875" style="37" hidden="1"/>
    <col min="2847" max="2847" width="4.44140625" style="37" hidden="1"/>
    <col min="2848" max="2848" width="5.5546875" style="37" hidden="1"/>
    <col min="2849" max="2849" width="3.5546875" style="37" hidden="1"/>
    <col min="2850" max="2850" width="5.5546875" style="37" hidden="1"/>
    <col min="2851" max="2851" width="3.5546875" style="37" hidden="1"/>
    <col min="2852" max="2852" width="5.88671875" style="37" hidden="1"/>
    <col min="2853" max="2853" width="6.109375" style="37" hidden="1"/>
    <col min="2854" max="2854" width="4.5546875" style="37" hidden="1"/>
    <col min="2855" max="2855" width="5.6640625" style="37" hidden="1"/>
    <col min="2856" max="2856" width="6.33203125" style="37" hidden="1"/>
    <col min="2857" max="2857" width="6.109375" style="37" hidden="1"/>
    <col min="2858" max="3072" width="9.109375" style="37" hidden="1"/>
    <col min="3073" max="3073" width="5" style="37" hidden="1"/>
    <col min="3074" max="3074" width="5.6640625" style="37" hidden="1"/>
    <col min="3075" max="3075" width="3.88671875" style="37" hidden="1"/>
    <col min="3076" max="3076" width="5.109375" style="37" hidden="1"/>
    <col min="3077" max="3077" width="3.88671875" style="37" hidden="1"/>
    <col min="3078" max="3078" width="8.6640625" style="37" hidden="1"/>
    <col min="3079" max="3079" width="5" style="37" hidden="1"/>
    <col min="3080" max="3081" width="4.88671875" style="37" hidden="1"/>
    <col min="3082" max="3082" width="6.109375" style="37" hidden="1"/>
    <col min="3083" max="3083" width="4.109375" style="37" hidden="1"/>
    <col min="3084" max="3084" width="6.109375" style="37" hidden="1"/>
    <col min="3085" max="3085" width="4.109375" style="37" hidden="1"/>
    <col min="3086" max="3086" width="6.109375" style="37" hidden="1"/>
    <col min="3087" max="3087" width="4.109375" style="37" hidden="1"/>
    <col min="3088" max="3088" width="6.109375" style="37" hidden="1"/>
    <col min="3089" max="3089" width="4.109375" style="37" hidden="1"/>
    <col min="3090" max="3090" width="6.109375" style="37" hidden="1"/>
    <col min="3091" max="3091" width="4.109375" style="37" hidden="1"/>
    <col min="3092" max="3092" width="6.109375" style="37" hidden="1"/>
    <col min="3093" max="3093" width="4.109375" style="37" hidden="1"/>
    <col min="3094" max="3094" width="6.109375" style="37" hidden="1"/>
    <col min="3095" max="3095" width="4.109375" style="37" hidden="1"/>
    <col min="3096" max="3096" width="6.109375" style="37" hidden="1"/>
    <col min="3097" max="3097" width="4.109375" style="37" hidden="1"/>
    <col min="3098" max="3098" width="8.5546875" style="37" hidden="1"/>
    <col min="3099" max="3099" width="4.109375" style="37" hidden="1"/>
    <col min="3100" max="3101" width="4.6640625" style="37" hidden="1"/>
    <col min="3102" max="3102" width="5.88671875" style="37" hidden="1"/>
    <col min="3103" max="3103" width="4.44140625" style="37" hidden="1"/>
    <col min="3104" max="3104" width="5.5546875" style="37" hidden="1"/>
    <col min="3105" max="3105" width="3.5546875" style="37" hidden="1"/>
    <col min="3106" max="3106" width="5.5546875" style="37" hidden="1"/>
    <col min="3107" max="3107" width="3.5546875" style="37" hidden="1"/>
    <col min="3108" max="3108" width="5.88671875" style="37" hidden="1"/>
    <col min="3109" max="3109" width="6.109375" style="37" hidden="1"/>
    <col min="3110" max="3110" width="4.5546875" style="37" hidden="1"/>
    <col min="3111" max="3111" width="5.6640625" style="37" hidden="1"/>
    <col min="3112" max="3112" width="6.33203125" style="37" hidden="1"/>
    <col min="3113" max="3113" width="6.109375" style="37" hidden="1"/>
    <col min="3114" max="3328" width="9.109375" style="37" hidden="1"/>
    <col min="3329" max="3329" width="5" style="37" hidden="1"/>
    <col min="3330" max="3330" width="5.6640625" style="37" hidden="1"/>
    <col min="3331" max="3331" width="3.88671875" style="37" hidden="1"/>
    <col min="3332" max="3332" width="5.109375" style="37" hidden="1"/>
    <col min="3333" max="3333" width="3.88671875" style="37" hidden="1"/>
    <col min="3334" max="3334" width="8.6640625" style="37" hidden="1"/>
    <col min="3335" max="3335" width="5" style="37" hidden="1"/>
    <col min="3336" max="3337" width="4.88671875" style="37" hidden="1"/>
    <col min="3338" max="3338" width="6.109375" style="37" hidden="1"/>
    <col min="3339" max="3339" width="4.109375" style="37" hidden="1"/>
    <col min="3340" max="3340" width="6.109375" style="37" hidden="1"/>
    <col min="3341" max="3341" width="4.109375" style="37" hidden="1"/>
    <col min="3342" max="3342" width="6.109375" style="37" hidden="1"/>
    <col min="3343" max="3343" width="4.109375" style="37" hidden="1"/>
    <col min="3344" max="3344" width="6.109375" style="37" hidden="1"/>
    <col min="3345" max="3345" width="4.109375" style="37" hidden="1"/>
    <col min="3346" max="3346" width="6.109375" style="37" hidden="1"/>
    <col min="3347" max="3347" width="4.109375" style="37" hidden="1"/>
    <col min="3348" max="3348" width="6.109375" style="37" hidden="1"/>
    <col min="3349" max="3349" width="4.109375" style="37" hidden="1"/>
    <col min="3350" max="3350" width="6.109375" style="37" hidden="1"/>
    <col min="3351" max="3351" width="4.109375" style="37" hidden="1"/>
    <col min="3352" max="3352" width="6.109375" style="37" hidden="1"/>
    <col min="3353" max="3353" width="4.109375" style="37" hidden="1"/>
    <col min="3354" max="3354" width="8.5546875" style="37" hidden="1"/>
    <col min="3355" max="3355" width="4.109375" style="37" hidden="1"/>
    <col min="3356" max="3357" width="4.6640625" style="37" hidden="1"/>
    <col min="3358" max="3358" width="5.88671875" style="37" hidden="1"/>
    <col min="3359" max="3359" width="4.44140625" style="37" hidden="1"/>
    <col min="3360" max="3360" width="5.5546875" style="37" hidden="1"/>
    <col min="3361" max="3361" width="3.5546875" style="37" hidden="1"/>
    <col min="3362" max="3362" width="5.5546875" style="37" hidden="1"/>
    <col min="3363" max="3363" width="3.5546875" style="37" hidden="1"/>
    <col min="3364" max="3364" width="5.88671875" style="37" hidden="1"/>
    <col min="3365" max="3365" width="6.109375" style="37" hidden="1"/>
    <col min="3366" max="3366" width="4.5546875" style="37" hidden="1"/>
    <col min="3367" max="3367" width="5.6640625" style="37" hidden="1"/>
    <col min="3368" max="3368" width="6.33203125" style="37" hidden="1"/>
    <col min="3369" max="3369" width="6.109375" style="37" hidden="1"/>
    <col min="3370" max="3584" width="9.109375" style="37" hidden="1"/>
    <col min="3585" max="3585" width="5" style="37" hidden="1"/>
    <col min="3586" max="3586" width="5.6640625" style="37" hidden="1"/>
    <col min="3587" max="3587" width="3.88671875" style="37" hidden="1"/>
    <col min="3588" max="3588" width="5.109375" style="37" hidden="1"/>
    <col min="3589" max="3589" width="3.88671875" style="37" hidden="1"/>
    <col min="3590" max="3590" width="8.6640625" style="37" hidden="1"/>
    <col min="3591" max="3591" width="5" style="37" hidden="1"/>
    <col min="3592" max="3593" width="4.88671875" style="37" hidden="1"/>
    <col min="3594" max="3594" width="6.109375" style="37" hidden="1"/>
    <col min="3595" max="3595" width="4.109375" style="37" hidden="1"/>
    <col min="3596" max="3596" width="6.109375" style="37" hidden="1"/>
    <col min="3597" max="3597" width="4.109375" style="37" hidden="1"/>
    <col min="3598" max="3598" width="6.109375" style="37" hidden="1"/>
    <col min="3599" max="3599" width="4.109375" style="37" hidden="1"/>
    <col min="3600" max="3600" width="6.109375" style="37" hidden="1"/>
    <col min="3601" max="3601" width="4.109375" style="37" hidden="1"/>
    <col min="3602" max="3602" width="6.109375" style="37" hidden="1"/>
    <col min="3603" max="3603" width="4.109375" style="37" hidden="1"/>
    <col min="3604" max="3604" width="6.109375" style="37" hidden="1"/>
    <col min="3605" max="3605" width="4.109375" style="37" hidden="1"/>
    <col min="3606" max="3606" width="6.109375" style="37" hidden="1"/>
    <col min="3607" max="3607" width="4.109375" style="37" hidden="1"/>
    <col min="3608" max="3608" width="6.109375" style="37" hidden="1"/>
    <col min="3609" max="3609" width="4.109375" style="37" hidden="1"/>
    <col min="3610" max="3610" width="8.5546875" style="37" hidden="1"/>
    <col min="3611" max="3611" width="4.109375" style="37" hidden="1"/>
    <col min="3612" max="3613" width="4.6640625" style="37" hidden="1"/>
    <col min="3614" max="3614" width="5.88671875" style="37" hidden="1"/>
    <col min="3615" max="3615" width="4.44140625" style="37" hidden="1"/>
    <col min="3616" max="3616" width="5.5546875" style="37" hidden="1"/>
    <col min="3617" max="3617" width="3.5546875" style="37" hidden="1"/>
    <col min="3618" max="3618" width="5.5546875" style="37" hidden="1"/>
    <col min="3619" max="3619" width="3.5546875" style="37" hidden="1"/>
    <col min="3620" max="3620" width="5.88671875" style="37" hidden="1"/>
    <col min="3621" max="3621" width="6.109375" style="37" hidden="1"/>
    <col min="3622" max="3622" width="4.5546875" style="37" hidden="1"/>
    <col min="3623" max="3623" width="5.6640625" style="37" hidden="1"/>
    <col min="3624" max="3624" width="6.33203125" style="37" hidden="1"/>
    <col min="3625" max="3625" width="6.109375" style="37" hidden="1"/>
    <col min="3626" max="3840" width="9.109375" style="37" hidden="1"/>
    <col min="3841" max="3841" width="5" style="37" hidden="1"/>
    <col min="3842" max="3842" width="5.6640625" style="37" hidden="1"/>
    <col min="3843" max="3843" width="3.88671875" style="37" hidden="1"/>
    <col min="3844" max="3844" width="5.109375" style="37" hidden="1"/>
    <col min="3845" max="3845" width="3.88671875" style="37" hidden="1"/>
    <col min="3846" max="3846" width="8.6640625" style="37" hidden="1"/>
    <col min="3847" max="3847" width="5" style="37" hidden="1"/>
    <col min="3848" max="3849" width="4.88671875" style="37" hidden="1"/>
    <col min="3850" max="3850" width="6.109375" style="37" hidden="1"/>
    <col min="3851" max="3851" width="4.109375" style="37" hidden="1"/>
    <col min="3852" max="3852" width="6.109375" style="37" hidden="1"/>
    <col min="3853" max="3853" width="4.109375" style="37" hidden="1"/>
    <col min="3854" max="3854" width="6.109375" style="37" hidden="1"/>
    <col min="3855" max="3855" width="4.109375" style="37" hidden="1"/>
    <col min="3856" max="3856" width="6.109375" style="37" hidden="1"/>
    <col min="3857" max="3857" width="4.109375" style="37" hidden="1"/>
    <col min="3858" max="3858" width="6.109375" style="37" hidden="1"/>
    <col min="3859" max="3859" width="4.109375" style="37" hidden="1"/>
    <col min="3860" max="3860" width="6.109375" style="37" hidden="1"/>
    <col min="3861" max="3861" width="4.109375" style="37" hidden="1"/>
    <col min="3862" max="3862" width="6.109375" style="37" hidden="1"/>
    <col min="3863" max="3863" width="4.109375" style="37" hidden="1"/>
    <col min="3864" max="3864" width="6.109375" style="37" hidden="1"/>
    <col min="3865" max="3865" width="4.109375" style="37" hidden="1"/>
    <col min="3866" max="3866" width="8.5546875" style="37" hidden="1"/>
    <col min="3867" max="3867" width="4.109375" style="37" hidden="1"/>
    <col min="3868" max="3869" width="4.6640625" style="37" hidden="1"/>
    <col min="3870" max="3870" width="5.88671875" style="37" hidden="1"/>
    <col min="3871" max="3871" width="4.44140625" style="37" hidden="1"/>
    <col min="3872" max="3872" width="5.5546875" style="37" hidden="1"/>
    <col min="3873" max="3873" width="3.5546875" style="37" hidden="1"/>
    <col min="3874" max="3874" width="5.5546875" style="37" hidden="1"/>
    <col min="3875" max="3875" width="3.5546875" style="37" hidden="1"/>
    <col min="3876" max="3876" width="5.88671875" style="37" hidden="1"/>
    <col min="3877" max="3877" width="6.109375" style="37" hidden="1"/>
    <col min="3878" max="3878" width="4.5546875" style="37" hidden="1"/>
    <col min="3879" max="3879" width="5.6640625" style="37" hidden="1"/>
    <col min="3880" max="3880" width="6.33203125" style="37" hidden="1"/>
    <col min="3881" max="3881" width="6.109375" style="37" hidden="1"/>
    <col min="3882" max="4096" width="9.109375" style="37" hidden="1"/>
    <col min="4097" max="4097" width="5" style="37" hidden="1"/>
    <col min="4098" max="4098" width="5.6640625" style="37" hidden="1"/>
    <col min="4099" max="4099" width="3.88671875" style="37" hidden="1"/>
    <col min="4100" max="4100" width="5.109375" style="37" hidden="1"/>
    <col min="4101" max="4101" width="3.88671875" style="37" hidden="1"/>
    <col min="4102" max="4102" width="8.6640625" style="37" hidden="1"/>
    <col min="4103" max="4103" width="5" style="37" hidden="1"/>
    <col min="4104" max="4105" width="4.88671875" style="37" hidden="1"/>
    <col min="4106" max="4106" width="6.109375" style="37" hidden="1"/>
    <col min="4107" max="4107" width="4.109375" style="37" hidden="1"/>
    <col min="4108" max="4108" width="6.109375" style="37" hidden="1"/>
    <col min="4109" max="4109" width="4.109375" style="37" hidden="1"/>
    <col min="4110" max="4110" width="6.109375" style="37" hidden="1"/>
    <col min="4111" max="4111" width="4.109375" style="37" hidden="1"/>
    <col min="4112" max="4112" width="6.109375" style="37" hidden="1"/>
    <col min="4113" max="4113" width="4.109375" style="37" hidden="1"/>
    <col min="4114" max="4114" width="6.109375" style="37" hidden="1"/>
    <col min="4115" max="4115" width="4.109375" style="37" hidden="1"/>
    <col min="4116" max="4116" width="6.109375" style="37" hidden="1"/>
    <col min="4117" max="4117" width="4.109375" style="37" hidden="1"/>
    <col min="4118" max="4118" width="6.109375" style="37" hidden="1"/>
    <col min="4119" max="4119" width="4.109375" style="37" hidden="1"/>
    <col min="4120" max="4120" width="6.109375" style="37" hidden="1"/>
    <col min="4121" max="4121" width="4.109375" style="37" hidden="1"/>
    <col min="4122" max="4122" width="8.5546875" style="37" hidden="1"/>
    <col min="4123" max="4123" width="4.109375" style="37" hidden="1"/>
    <col min="4124" max="4125" width="4.6640625" style="37" hidden="1"/>
    <col min="4126" max="4126" width="5.88671875" style="37" hidden="1"/>
    <col min="4127" max="4127" width="4.44140625" style="37" hidden="1"/>
    <col min="4128" max="4128" width="5.5546875" style="37" hidden="1"/>
    <col min="4129" max="4129" width="3.5546875" style="37" hidden="1"/>
    <col min="4130" max="4130" width="5.5546875" style="37" hidden="1"/>
    <col min="4131" max="4131" width="3.5546875" style="37" hidden="1"/>
    <col min="4132" max="4132" width="5.88671875" style="37" hidden="1"/>
    <col min="4133" max="4133" width="6.109375" style="37" hidden="1"/>
    <col min="4134" max="4134" width="4.5546875" style="37" hidden="1"/>
    <col min="4135" max="4135" width="5.6640625" style="37" hidden="1"/>
    <col min="4136" max="4136" width="6.33203125" style="37" hidden="1"/>
    <col min="4137" max="4137" width="6.109375" style="37" hidden="1"/>
    <col min="4138" max="4352" width="9.109375" style="37" hidden="1"/>
    <col min="4353" max="4353" width="5" style="37" hidden="1"/>
    <col min="4354" max="4354" width="5.6640625" style="37" hidden="1"/>
    <col min="4355" max="4355" width="3.88671875" style="37" hidden="1"/>
    <col min="4356" max="4356" width="5.109375" style="37" hidden="1"/>
    <col min="4357" max="4357" width="3.88671875" style="37" hidden="1"/>
    <col min="4358" max="4358" width="8.6640625" style="37" hidden="1"/>
    <col min="4359" max="4359" width="5" style="37" hidden="1"/>
    <col min="4360" max="4361" width="4.88671875" style="37" hidden="1"/>
    <col min="4362" max="4362" width="6.109375" style="37" hidden="1"/>
    <col min="4363" max="4363" width="4.109375" style="37" hidden="1"/>
    <col min="4364" max="4364" width="6.109375" style="37" hidden="1"/>
    <col min="4365" max="4365" width="4.109375" style="37" hidden="1"/>
    <col min="4366" max="4366" width="6.109375" style="37" hidden="1"/>
    <col min="4367" max="4367" width="4.109375" style="37" hidden="1"/>
    <col min="4368" max="4368" width="6.109375" style="37" hidden="1"/>
    <col min="4369" max="4369" width="4.109375" style="37" hidden="1"/>
    <col min="4370" max="4370" width="6.109375" style="37" hidden="1"/>
    <col min="4371" max="4371" width="4.109375" style="37" hidden="1"/>
    <col min="4372" max="4372" width="6.109375" style="37" hidden="1"/>
    <col min="4373" max="4373" width="4.109375" style="37" hidden="1"/>
    <col min="4374" max="4374" width="6.109375" style="37" hidden="1"/>
    <col min="4375" max="4375" width="4.109375" style="37" hidden="1"/>
    <col min="4376" max="4376" width="6.109375" style="37" hidden="1"/>
    <col min="4377" max="4377" width="4.109375" style="37" hidden="1"/>
    <col min="4378" max="4378" width="8.5546875" style="37" hidden="1"/>
    <col min="4379" max="4379" width="4.109375" style="37" hidden="1"/>
    <col min="4380" max="4381" width="4.6640625" style="37" hidden="1"/>
    <col min="4382" max="4382" width="5.88671875" style="37" hidden="1"/>
    <col min="4383" max="4383" width="4.44140625" style="37" hidden="1"/>
    <col min="4384" max="4384" width="5.5546875" style="37" hidden="1"/>
    <col min="4385" max="4385" width="3.5546875" style="37" hidden="1"/>
    <col min="4386" max="4386" width="5.5546875" style="37" hidden="1"/>
    <col min="4387" max="4387" width="3.5546875" style="37" hidden="1"/>
    <col min="4388" max="4388" width="5.88671875" style="37" hidden="1"/>
    <col min="4389" max="4389" width="6.109375" style="37" hidden="1"/>
    <col min="4390" max="4390" width="4.5546875" style="37" hidden="1"/>
    <col min="4391" max="4391" width="5.6640625" style="37" hidden="1"/>
    <col min="4392" max="4392" width="6.33203125" style="37" hidden="1"/>
    <col min="4393" max="4393" width="6.109375" style="37" hidden="1"/>
    <col min="4394" max="4608" width="9.109375" style="37" hidden="1"/>
    <col min="4609" max="4609" width="5" style="37" hidden="1"/>
    <col min="4610" max="4610" width="5.6640625" style="37" hidden="1"/>
    <col min="4611" max="4611" width="3.88671875" style="37" hidden="1"/>
    <col min="4612" max="4612" width="5.109375" style="37" hidden="1"/>
    <col min="4613" max="4613" width="3.88671875" style="37" hidden="1"/>
    <col min="4614" max="4614" width="8.6640625" style="37" hidden="1"/>
    <col min="4615" max="4615" width="5" style="37" hidden="1"/>
    <col min="4616" max="4617" width="4.88671875" style="37" hidden="1"/>
    <col min="4618" max="4618" width="6.109375" style="37" hidden="1"/>
    <col min="4619" max="4619" width="4.109375" style="37" hidden="1"/>
    <col min="4620" max="4620" width="6.109375" style="37" hidden="1"/>
    <col min="4621" max="4621" width="4.109375" style="37" hidden="1"/>
    <col min="4622" max="4622" width="6.109375" style="37" hidden="1"/>
    <col min="4623" max="4623" width="4.109375" style="37" hidden="1"/>
    <col min="4624" max="4624" width="6.109375" style="37" hidden="1"/>
    <col min="4625" max="4625" width="4.109375" style="37" hidden="1"/>
    <col min="4626" max="4626" width="6.109375" style="37" hidden="1"/>
    <col min="4627" max="4627" width="4.109375" style="37" hidden="1"/>
    <col min="4628" max="4628" width="6.109375" style="37" hidden="1"/>
    <col min="4629" max="4629" width="4.109375" style="37" hidden="1"/>
    <col min="4630" max="4630" width="6.109375" style="37" hidden="1"/>
    <col min="4631" max="4631" width="4.109375" style="37" hidden="1"/>
    <col min="4632" max="4632" width="6.109375" style="37" hidden="1"/>
    <col min="4633" max="4633" width="4.109375" style="37" hidden="1"/>
    <col min="4634" max="4634" width="8.5546875" style="37" hidden="1"/>
    <col min="4635" max="4635" width="4.109375" style="37" hidden="1"/>
    <col min="4636" max="4637" width="4.6640625" style="37" hidden="1"/>
    <col min="4638" max="4638" width="5.88671875" style="37" hidden="1"/>
    <col min="4639" max="4639" width="4.44140625" style="37" hidden="1"/>
    <col min="4640" max="4640" width="5.5546875" style="37" hidden="1"/>
    <col min="4641" max="4641" width="3.5546875" style="37" hidden="1"/>
    <col min="4642" max="4642" width="5.5546875" style="37" hidden="1"/>
    <col min="4643" max="4643" width="3.5546875" style="37" hidden="1"/>
    <col min="4644" max="4644" width="5.88671875" style="37" hidden="1"/>
    <col min="4645" max="4645" width="6.109375" style="37" hidden="1"/>
    <col min="4646" max="4646" width="4.5546875" style="37" hidden="1"/>
    <col min="4647" max="4647" width="5.6640625" style="37" hidden="1"/>
    <col min="4648" max="4648" width="6.33203125" style="37" hidden="1"/>
    <col min="4649" max="4649" width="6.109375" style="37" hidden="1"/>
    <col min="4650" max="4864" width="9.109375" style="37" hidden="1"/>
    <col min="4865" max="4865" width="5" style="37" hidden="1"/>
    <col min="4866" max="4866" width="5.6640625" style="37" hidden="1"/>
    <col min="4867" max="4867" width="3.88671875" style="37" hidden="1"/>
    <col min="4868" max="4868" width="5.109375" style="37" hidden="1"/>
    <col min="4869" max="4869" width="3.88671875" style="37" hidden="1"/>
    <col min="4870" max="4870" width="8.6640625" style="37" hidden="1"/>
    <col min="4871" max="4871" width="5" style="37" hidden="1"/>
    <col min="4872" max="4873" width="4.88671875" style="37" hidden="1"/>
    <col min="4874" max="4874" width="6.109375" style="37" hidden="1"/>
    <col min="4875" max="4875" width="4.109375" style="37" hidden="1"/>
    <col min="4876" max="4876" width="6.109375" style="37" hidden="1"/>
    <col min="4877" max="4877" width="4.109375" style="37" hidden="1"/>
    <col min="4878" max="4878" width="6.109375" style="37" hidden="1"/>
    <col min="4879" max="4879" width="4.109375" style="37" hidden="1"/>
    <col min="4880" max="4880" width="6.109375" style="37" hidden="1"/>
    <col min="4881" max="4881" width="4.109375" style="37" hidden="1"/>
    <col min="4882" max="4882" width="6.109375" style="37" hidden="1"/>
    <col min="4883" max="4883" width="4.109375" style="37" hidden="1"/>
    <col min="4884" max="4884" width="6.109375" style="37" hidden="1"/>
    <col min="4885" max="4885" width="4.109375" style="37" hidden="1"/>
    <col min="4886" max="4886" width="6.109375" style="37" hidden="1"/>
    <col min="4887" max="4887" width="4.109375" style="37" hidden="1"/>
    <col min="4888" max="4888" width="6.109375" style="37" hidden="1"/>
    <col min="4889" max="4889" width="4.109375" style="37" hidden="1"/>
    <col min="4890" max="4890" width="8.5546875" style="37" hidden="1"/>
    <col min="4891" max="4891" width="4.109375" style="37" hidden="1"/>
    <col min="4892" max="4893" width="4.6640625" style="37" hidden="1"/>
    <col min="4894" max="4894" width="5.88671875" style="37" hidden="1"/>
    <col min="4895" max="4895" width="4.44140625" style="37" hidden="1"/>
    <col min="4896" max="4896" width="5.5546875" style="37" hidden="1"/>
    <col min="4897" max="4897" width="3.5546875" style="37" hidden="1"/>
    <col min="4898" max="4898" width="5.5546875" style="37" hidden="1"/>
    <col min="4899" max="4899" width="3.5546875" style="37" hidden="1"/>
    <col min="4900" max="4900" width="5.88671875" style="37" hidden="1"/>
    <col min="4901" max="4901" width="6.109375" style="37" hidden="1"/>
    <col min="4902" max="4902" width="4.5546875" style="37" hidden="1"/>
    <col min="4903" max="4903" width="5.6640625" style="37" hidden="1"/>
    <col min="4904" max="4904" width="6.33203125" style="37" hidden="1"/>
    <col min="4905" max="4905" width="6.109375" style="37" hidden="1"/>
    <col min="4906" max="5120" width="9.109375" style="37" hidden="1"/>
    <col min="5121" max="5121" width="5" style="37" hidden="1"/>
    <col min="5122" max="5122" width="5.6640625" style="37" hidden="1"/>
    <col min="5123" max="5123" width="3.88671875" style="37" hidden="1"/>
    <col min="5124" max="5124" width="5.109375" style="37" hidden="1"/>
    <col min="5125" max="5125" width="3.88671875" style="37" hidden="1"/>
    <col min="5126" max="5126" width="8.6640625" style="37" hidden="1"/>
    <col min="5127" max="5127" width="5" style="37" hidden="1"/>
    <col min="5128" max="5129" width="4.88671875" style="37" hidden="1"/>
    <col min="5130" max="5130" width="6.109375" style="37" hidden="1"/>
    <col min="5131" max="5131" width="4.109375" style="37" hidden="1"/>
    <col min="5132" max="5132" width="6.109375" style="37" hidden="1"/>
    <col min="5133" max="5133" width="4.109375" style="37" hidden="1"/>
    <col min="5134" max="5134" width="6.109375" style="37" hidden="1"/>
    <col min="5135" max="5135" width="4.109375" style="37" hidden="1"/>
    <col min="5136" max="5136" width="6.109375" style="37" hidden="1"/>
    <col min="5137" max="5137" width="4.109375" style="37" hidden="1"/>
    <col min="5138" max="5138" width="6.109375" style="37" hidden="1"/>
    <col min="5139" max="5139" width="4.109375" style="37" hidden="1"/>
    <col min="5140" max="5140" width="6.109375" style="37" hidden="1"/>
    <col min="5141" max="5141" width="4.109375" style="37" hidden="1"/>
    <col min="5142" max="5142" width="6.109375" style="37" hidden="1"/>
    <col min="5143" max="5143" width="4.109375" style="37" hidden="1"/>
    <col min="5144" max="5144" width="6.109375" style="37" hidden="1"/>
    <col min="5145" max="5145" width="4.109375" style="37" hidden="1"/>
    <col min="5146" max="5146" width="8.5546875" style="37" hidden="1"/>
    <col min="5147" max="5147" width="4.109375" style="37" hidden="1"/>
    <col min="5148" max="5149" width="4.6640625" style="37" hidden="1"/>
    <col min="5150" max="5150" width="5.88671875" style="37" hidden="1"/>
    <col min="5151" max="5151" width="4.44140625" style="37" hidden="1"/>
    <col min="5152" max="5152" width="5.5546875" style="37" hidden="1"/>
    <col min="5153" max="5153" width="3.5546875" style="37" hidden="1"/>
    <col min="5154" max="5154" width="5.5546875" style="37" hidden="1"/>
    <col min="5155" max="5155" width="3.5546875" style="37" hidden="1"/>
    <col min="5156" max="5156" width="5.88671875" style="37" hidden="1"/>
    <col min="5157" max="5157" width="6.109375" style="37" hidden="1"/>
    <col min="5158" max="5158" width="4.5546875" style="37" hidden="1"/>
    <col min="5159" max="5159" width="5.6640625" style="37" hidden="1"/>
    <col min="5160" max="5160" width="6.33203125" style="37" hidden="1"/>
    <col min="5161" max="5161" width="6.109375" style="37" hidden="1"/>
    <col min="5162" max="5376" width="9.109375" style="37" hidden="1"/>
    <col min="5377" max="5377" width="5" style="37" hidden="1"/>
    <col min="5378" max="5378" width="5.6640625" style="37" hidden="1"/>
    <col min="5379" max="5379" width="3.88671875" style="37" hidden="1"/>
    <col min="5380" max="5380" width="5.109375" style="37" hidden="1"/>
    <col min="5381" max="5381" width="3.88671875" style="37" hidden="1"/>
    <col min="5382" max="5382" width="8.6640625" style="37" hidden="1"/>
    <col min="5383" max="5383" width="5" style="37" hidden="1"/>
    <col min="5384" max="5385" width="4.88671875" style="37" hidden="1"/>
    <col min="5386" max="5386" width="6.109375" style="37" hidden="1"/>
    <col min="5387" max="5387" width="4.109375" style="37" hidden="1"/>
    <col min="5388" max="5388" width="6.109375" style="37" hidden="1"/>
    <col min="5389" max="5389" width="4.109375" style="37" hidden="1"/>
    <col min="5390" max="5390" width="6.109375" style="37" hidden="1"/>
    <col min="5391" max="5391" width="4.109375" style="37" hidden="1"/>
    <col min="5392" max="5392" width="6.109375" style="37" hidden="1"/>
    <col min="5393" max="5393" width="4.109375" style="37" hidden="1"/>
    <col min="5394" max="5394" width="6.109375" style="37" hidden="1"/>
    <col min="5395" max="5395" width="4.109375" style="37" hidden="1"/>
    <col min="5396" max="5396" width="6.109375" style="37" hidden="1"/>
    <col min="5397" max="5397" width="4.109375" style="37" hidden="1"/>
    <col min="5398" max="5398" width="6.109375" style="37" hidden="1"/>
    <col min="5399" max="5399" width="4.109375" style="37" hidden="1"/>
    <col min="5400" max="5400" width="6.109375" style="37" hidden="1"/>
    <col min="5401" max="5401" width="4.109375" style="37" hidden="1"/>
    <col min="5402" max="5402" width="8.5546875" style="37" hidden="1"/>
    <col min="5403" max="5403" width="4.109375" style="37" hidden="1"/>
    <col min="5404" max="5405" width="4.6640625" style="37" hidden="1"/>
    <col min="5406" max="5406" width="5.88671875" style="37" hidden="1"/>
    <col min="5407" max="5407" width="4.44140625" style="37" hidden="1"/>
    <col min="5408" max="5408" width="5.5546875" style="37" hidden="1"/>
    <col min="5409" max="5409" width="3.5546875" style="37" hidden="1"/>
    <col min="5410" max="5410" width="5.5546875" style="37" hidden="1"/>
    <col min="5411" max="5411" width="3.5546875" style="37" hidden="1"/>
    <col min="5412" max="5412" width="5.88671875" style="37" hidden="1"/>
    <col min="5413" max="5413" width="6.109375" style="37" hidden="1"/>
    <col min="5414" max="5414" width="4.5546875" style="37" hidden="1"/>
    <col min="5415" max="5415" width="5.6640625" style="37" hidden="1"/>
    <col min="5416" max="5416" width="6.33203125" style="37" hidden="1"/>
    <col min="5417" max="5417" width="6.109375" style="37" hidden="1"/>
    <col min="5418" max="5632" width="9.109375" style="37" hidden="1"/>
    <col min="5633" max="5633" width="5" style="37" hidden="1"/>
    <col min="5634" max="5634" width="5.6640625" style="37" hidden="1"/>
    <col min="5635" max="5635" width="3.88671875" style="37" hidden="1"/>
    <col min="5636" max="5636" width="5.109375" style="37" hidden="1"/>
    <col min="5637" max="5637" width="3.88671875" style="37" hidden="1"/>
    <col min="5638" max="5638" width="8.6640625" style="37" hidden="1"/>
    <col min="5639" max="5639" width="5" style="37" hidden="1"/>
    <col min="5640" max="5641" width="4.88671875" style="37" hidden="1"/>
    <col min="5642" max="5642" width="6.109375" style="37" hidden="1"/>
    <col min="5643" max="5643" width="4.109375" style="37" hidden="1"/>
    <col min="5644" max="5644" width="6.109375" style="37" hidden="1"/>
    <col min="5645" max="5645" width="4.109375" style="37" hidden="1"/>
    <col min="5646" max="5646" width="6.109375" style="37" hidden="1"/>
    <col min="5647" max="5647" width="4.109375" style="37" hidden="1"/>
    <col min="5648" max="5648" width="6.109375" style="37" hidden="1"/>
    <col min="5649" max="5649" width="4.109375" style="37" hidden="1"/>
    <col min="5650" max="5650" width="6.109375" style="37" hidden="1"/>
    <col min="5651" max="5651" width="4.109375" style="37" hidden="1"/>
    <col min="5652" max="5652" width="6.109375" style="37" hidden="1"/>
    <col min="5653" max="5653" width="4.109375" style="37" hidden="1"/>
    <col min="5654" max="5654" width="6.109375" style="37" hidden="1"/>
    <col min="5655" max="5655" width="4.109375" style="37" hidden="1"/>
    <col min="5656" max="5656" width="6.109375" style="37" hidden="1"/>
    <col min="5657" max="5657" width="4.109375" style="37" hidden="1"/>
    <col min="5658" max="5658" width="8.5546875" style="37" hidden="1"/>
    <col min="5659" max="5659" width="4.109375" style="37" hidden="1"/>
    <col min="5660" max="5661" width="4.6640625" style="37" hidden="1"/>
    <col min="5662" max="5662" width="5.88671875" style="37" hidden="1"/>
    <col min="5663" max="5663" width="4.44140625" style="37" hidden="1"/>
    <col min="5664" max="5664" width="5.5546875" style="37" hidden="1"/>
    <col min="5665" max="5665" width="3.5546875" style="37" hidden="1"/>
    <col min="5666" max="5666" width="5.5546875" style="37" hidden="1"/>
    <col min="5667" max="5667" width="3.5546875" style="37" hidden="1"/>
    <col min="5668" max="5668" width="5.88671875" style="37" hidden="1"/>
    <col min="5669" max="5669" width="6.109375" style="37" hidden="1"/>
    <col min="5670" max="5670" width="4.5546875" style="37" hidden="1"/>
    <col min="5671" max="5671" width="5.6640625" style="37" hidden="1"/>
    <col min="5672" max="5672" width="6.33203125" style="37" hidden="1"/>
    <col min="5673" max="5673" width="6.109375" style="37" hidden="1"/>
    <col min="5674" max="5888" width="9.109375" style="37" hidden="1"/>
    <col min="5889" max="5889" width="5" style="37" hidden="1"/>
    <col min="5890" max="5890" width="5.6640625" style="37" hidden="1"/>
    <col min="5891" max="5891" width="3.88671875" style="37" hidden="1"/>
    <col min="5892" max="5892" width="5.109375" style="37" hidden="1"/>
    <col min="5893" max="5893" width="3.88671875" style="37" hidden="1"/>
    <col min="5894" max="5894" width="8.6640625" style="37" hidden="1"/>
    <col min="5895" max="5895" width="5" style="37" hidden="1"/>
    <col min="5896" max="5897" width="4.88671875" style="37" hidden="1"/>
    <col min="5898" max="5898" width="6.109375" style="37" hidden="1"/>
    <col min="5899" max="5899" width="4.109375" style="37" hidden="1"/>
    <col min="5900" max="5900" width="6.109375" style="37" hidden="1"/>
    <col min="5901" max="5901" width="4.109375" style="37" hidden="1"/>
    <col min="5902" max="5902" width="6.109375" style="37" hidden="1"/>
    <col min="5903" max="5903" width="4.109375" style="37" hidden="1"/>
    <col min="5904" max="5904" width="6.109375" style="37" hidden="1"/>
    <col min="5905" max="5905" width="4.109375" style="37" hidden="1"/>
    <col min="5906" max="5906" width="6.109375" style="37" hidden="1"/>
    <col min="5907" max="5907" width="4.109375" style="37" hidden="1"/>
    <col min="5908" max="5908" width="6.109375" style="37" hidden="1"/>
    <col min="5909" max="5909" width="4.109375" style="37" hidden="1"/>
    <col min="5910" max="5910" width="6.109375" style="37" hidden="1"/>
    <col min="5911" max="5911" width="4.109375" style="37" hidden="1"/>
    <col min="5912" max="5912" width="6.109375" style="37" hidden="1"/>
    <col min="5913" max="5913" width="4.109375" style="37" hidden="1"/>
    <col min="5914" max="5914" width="8.5546875" style="37" hidden="1"/>
    <col min="5915" max="5915" width="4.109375" style="37" hidden="1"/>
    <col min="5916" max="5917" width="4.6640625" style="37" hidden="1"/>
    <col min="5918" max="5918" width="5.88671875" style="37" hidden="1"/>
    <col min="5919" max="5919" width="4.44140625" style="37" hidden="1"/>
    <col min="5920" max="5920" width="5.5546875" style="37" hidden="1"/>
    <col min="5921" max="5921" width="3.5546875" style="37" hidden="1"/>
    <col min="5922" max="5922" width="5.5546875" style="37" hidden="1"/>
    <col min="5923" max="5923" width="3.5546875" style="37" hidden="1"/>
    <col min="5924" max="5924" width="5.88671875" style="37" hidden="1"/>
    <col min="5925" max="5925" width="6.109375" style="37" hidden="1"/>
    <col min="5926" max="5926" width="4.5546875" style="37" hidden="1"/>
    <col min="5927" max="5927" width="5.6640625" style="37" hidden="1"/>
    <col min="5928" max="5928" width="6.33203125" style="37" hidden="1"/>
    <col min="5929" max="5929" width="6.109375" style="37" hidden="1"/>
    <col min="5930" max="6144" width="9.109375" style="37" hidden="1"/>
    <col min="6145" max="6145" width="5" style="37" hidden="1"/>
    <col min="6146" max="6146" width="5.6640625" style="37" hidden="1"/>
    <col min="6147" max="6147" width="3.88671875" style="37" hidden="1"/>
    <col min="6148" max="6148" width="5.109375" style="37" hidden="1"/>
    <col min="6149" max="6149" width="3.88671875" style="37" hidden="1"/>
    <col min="6150" max="6150" width="8.6640625" style="37" hidden="1"/>
    <col min="6151" max="6151" width="5" style="37" hidden="1"/>
    <col min="6152" max="6153" width="4.88671875" style="37" hidden="1"/>
    <col min="6154" max="6154" width="6.109375" style="37" hidden="1"/>
    <col min="6155" max="6155" width="4.109375" style="37" hidden="1"/>
    <col min="6156" max="6156" width="6.109375" style="37" hidden="1"/>
    <col min="6157" max="6157" width="4.109375" style="37" hidden="1"/>
    <col min="6158" max="6158" width="6.109375" style="37" hidden="1"/>
    <col min="6159" max="6159" width="4.109375" style="37" hidden="1"/>
    <col min="6160" max="6160" width="6.109375" style="37" hidden="1"/>
    <col min="6161" max="6161" width="4.109375" style="37" hidden="1"/>
    <col min="6162" max="6162" width="6.109375" style="37" hidden="1"/>
    <col min="6163" max="6163" width="4.109375" style="37" hidden="1"/>
    <col min="6164" max="6164" width="6.109375" style="37" hidden="1"/>
    <col min="6165" max="6165" width="4.109375" style="37" hidden="1"/>
    <col min="6166" max="6166" width="6.109375" style="37" hidden="1"/>
    <col min="6167" max="6167" width="4.109375" style="37" hidden="1"/>
    <col min="6168" max="6168" width="6.109375" style="37" hidden="1"/>
    <col min="6169" max="6169" width="4.109375" style="37" hidden="1"/>
    <col min="6170" max="6170" width="8.5546875" style="37" hidden="1"/>
    <col min="6171" max="6171" width="4.109375" style="37" hidden="1"/>
    <col min="6172" max="6173" width="4.6640625" style="37" hidden="1"/>
    <col min="6174" max="6174" width="5.88671875" style="37" hidden="1"/>
    <col min="6175" max="6175" width="4.44140625" style="37" hidden="1"/>
    <col min="6176" max="6176" width="5.5546875" style="37" hidden="1"/>
    <col min="6177" max="6177" width="3.5546875" style="37" hidden="1"/>
    <col min="6178" max="6178" width="5.5546875" style="37" hidden="1"/>
    <col min="6179" max="6179" width="3.5546875" style="37" hidden="1"/>
    <col min="6180" max="6180" width="5.88671875" style="37" hidden="1"/>
    <col min="6181" max="6181" width="6.109375" style="37" hidden="1"/>
    <col min="6182" max="6182" width="4.5546875" style="37" hidden="1"/>
    <col min="6183" max="6183" width="5.6640625" style="37" hidden="1"/>
    <col min="6184" max="6184" width="6.33203125" style="37" hidden="1"/>
    <col min="6185" max="6185" width="6.109375" style="37" hidden="1"/>
    <col min="6186" max="6400" width="9.109375" style="37" hidden="1"/>
    <col min="6401" max="6401" width="5" style="37" hidden="1"/>
    <col min="6402" max="6402" width="5.6640625" style="37" hidden="1"/>
    <col min="6403" max="6403" width="3.88671875" style="37" hidden="1"/>
    <col min="6404" max="6404" width="5.109375" style="37" hidden="1"/>
    <col min="6405" max="6405" width="3.88671875" style="37" hidden="1"/>
    <col min="6406" max="6406" width="8.6640625" style="37" hidden="1"/>
    <col min="6407" max="6407" width="5" style="37" hidden="1"/>
    <col min="6408" max="6409" width="4.88671875" style="37" hidden="1"/>
    <col min="6410" max="6410" width="6.109375" style="37" hidden="1"/>
    <col min="6411" max="6411" width="4.109375" style="37" hidden="1"/>
    <col min="6412" max="6412" width="6.109375" style="37" hidden="1"/>
    <col min="6413" max="6413" width="4.109375" style="37" hidden="1"/>
    <col min="6414" max="6414" width="6.109375" style="37" hidden="1"/>
    <col min="6415" max="6415" width="4.109375" style="37" hidden="1"/>
    <col min="6416" max="6416" width="6.109375" style="37" hidden="1"/>
    <col min="6417" max="6417" width="4.109375" style="37" hidden="1"/>
    <col min="6418" max="6418" width="6.109375" style="37" hidden="1"/>
    <col min="6419" max="6419" width="4.109375" style="37" hidden="1"/>
    <col min="6420" max="6420" width="6.109375" style="37" hidden="1"/>
    <col min="6421" max="6421" width="4.109375" style="37" hidden="1"/>
    <col min="6422" max="6422" width="6.109375" style="37" hidden="1"/>
    <col min="6423" max="6423" width="4.109375" style="37" hidden="1"/>
    <col min="6424" max="6424" width="6.109375" style="37" hidden="1"/>
    <col min="6425" max="6425" width="4.109375" style="37" hidden="1"/>
    <col min="6426" max="6426" width="8.5546875" style="37" hidden="1"/>
    <col min="6427" max="6427" width="4.109375" style="37" hidden="1"/>
    <col min="6428" max="6429" width="4.6640625" style="37" hidden="1"/>
    <col min="6430" max="6430" width="5.88671875" style="37" hidden="1"/>
    <col min="6431" max="6431" width="4.44140625" style="37" hidden="1"/>
    <col min="6432" max="6432" width="5.5546875" style="37" hidden="1"/>
    <col min="6433" max="6433" width="3.5546875" style="37" hidden="1"/>
    <col min="6434" max="6434" width="5.5546875" style="37" hidden="1"/>
    <col min="6435" max="6435" width="3.5546875" style="37" hidden="1"/>
    <col min="6436" max="6436" width="5.88671875" style="37" hidden="1"/>
    <col min="6437" max="6437" width="6.109375" style="37" hidden="1"/>
    <col min="6438" max="6438" width="4.5546875" style="37" hidden="1"/>
    <col min="6439" max="6439" width="5.6640625" style="37" hidden="1"/>
    <col min="6440" max="6440" width="6.33203125" style="37" hidden="1"/>
    <col min="6441" max="6441" width="6.109375" style="37" hidden="1"/>
    <col min="6442" max="6656" width="9.109375" style="37" hidden="1"/>
    <col min="6657" max="6657" width="5" style="37" hidden="1"/>
    <col min="6658" max="6658" width="5.6640625" style="37" hidden="1"/>
    <col min="6659" max="6659" width="3.88671875" style="37" hidden="1"/>
    <col min="6660" max="6660" width="5.109375" style="37" hidden="1"/>
    <col min="6661" max="6661" width="3.88671875" style="37" hidden="1"/>
    <col min="6662" max="6662" width="8.6640625" style="37" hidden="1"/>
    <col min="6663" max="6663" width="5" style="37" hidden="1"/>
    <col min="6664" max="6665" width="4.88671875" style="37" hidden="1"/>
    <col min="6666" max="6666" width="6.109375" style="37" hidden="1"/>
    <col min="6667" max="6667" width="4.109375" style="37" hidden="1"/>
    <col min="6668" max="6668" width="6.109375" style="37" hidden="1"/>
    <col min="6669" max="6669" width="4.109375" style="37" hidden="1"/>
    <col min="6670" max="6670" width="6.109375" style="37" hidden="1"/>
    <col min="6671" max="6671" width="4.109375" style="37" hidden="1"/>
    <col min="6672" max="6672" width="6.109375" style="37" hidden="1"/>
    <col min="6673" max="6673" width="4.109375" style="37" hidden="1"/>
    <col min="6674" max="6674" width="6.109375" style="37" hidden="1"/>
    <col min="6675" max="6675" width="4.109375" style="37" hidden="1"/>
    <col min="6676" max="6676" width="6.109375" style="37" hidden="1"/>
    <col min="6677" max="6677" width="4.109375" style="37" hidden="1"/>
    <col min="6678" max="6678" width="6.109375" style="37" hidden="1"/>
    <col min="6679" max="6679" width="4.109375" style="37" hidden="1"/>
    <col min="6680" max="6680" width="6.109375" style="37" hidden="1"/>
    <col min="6681" max="6681" width="4.109375" style="37" hidden="1"/>
    <col min="6682" max="6682" width="8.5546875" style="37" hidden="1"/>
    <col min="6683" max="6683" width="4.109375" style="37" hidden="1"/>
    <col min="6684" max="6685" width="4.6640625" style="37" hidden="1"/>
    <col min="6686" max="6686" width="5.88671875" style="37" hidden="1"/>
    <col min="6687" max="6687" width="4.44140625" style="37" hidden="1"/>
    <col min="6688" max="6688" width="5.5546875" style="37" hidden="1"/>
    <col min="6689" max="6689" width="3.5546875" style="37" hidden="1"/>
    <col min="6690" max="6690" width="5.5546875" style="37" hidden="1"/>
    <col min="6691" max="6691" width="3.5546875" style="37" hidden="1"/>
    <col min="6692" max="6692" width="5.88671875" style="37" hidden="1"/>
    <col min="6693" max="6693" width="6.109375" style="37" hidden="1"/>
    <col min="6694" max="6694" width="4.5546875" style="37" hidden="1"/>
    <col min="6695" max="6695" width="5.6640625" style="37" hidden="1"/>
    <col min="6696" max="6696" width="6.33203125" style="37" hidden="1"/>
    <col min="6697" max="6697" width="6.109375" style="37" hidden="1"/>
    <col min="6698" max="6912" width="9.109375" style="37" hidden="1"/>
    <col min="6913" max="6913" width="5" style="37" hidden="1"/>
    <col min="6914" max="6914" width="5.6640625" style="37" hidden="1"/>
    <col min="6915" max="6915" width="3.88671875" style="37" hidden="1"/>
    <col min="6916" max="6916" width="5.109375" style="37" hidden="1"/>
    <col min="6917" max="6917" width="3.88671875" style="37" hidden="1"/>
    <col min="6918" max="6918" width="8.6640625" style="37" hidden="1"/>
    <col min="6919" max="6919" width="5" style="37" hidden="1"/>
    <col min="6920" max="6921" width="4.88671875" style="37" hidden="1"/>
    <col min="6922" max="6922" width="6.109375" style="37" hidden="1"/>
    <col min="6923" max="6923" width="4.109375" style="37" hidden="1"/>
    <col min="6924" max="6924" width="6.109375" style="37" hidden="1"/>
    <col min="6925" max="6925" width="4.109375" style="37" hidden="1"/>
    <col min="6926" max="6926" width="6.109375" style="37" hidden="1"/>
    <col min="6927" max="6927" width="4.109375" style="37" hidden="1"/>
    <col min="6928" max="6928" width="6.109375" style="37" hidden="1"/>
    <col min="6929" max="6929" width="4.109375" style="37" hidden="1"/>
    <col min="6930" max="6930" width="6.109375" style="37" hidden="1"/>
    <col min="6931" max="6931" width="4.109375" style="37" hidden="1"/>
    <col min="6932" max="6932" width="6.109375" style="37" hidden="1"/>
    <col min="6933" max="6933" width="4.109375" style="37" hidden="1"/>
    <col min="6934" max="6934" width="6.109375" style="37" hidden="1"/>
    <col min="6935" max="6935" width="4.109375" style="37" hidden="1"/>
    <col min="6936" max="6936" width="6.109375" style="37" hidden="1"/>
    <col min="6937" max="6937" width="4.109375" style="37" hidden="1"/>
    <col min="6938" max="6938" width="8.5546875" style="37" hidden="1"/>
    <col min="6939" max="6939" width="4.109375" style="37" hidden="1"/>
    <col min="6940" max="6941" width="4.6640625" style="37" hidden="1"/>
    <col min="6942" max="6942" width="5.88671875" style="37" hidden="1"/>
    <col min="6943" max="6943" width="4.44140625" style="37" hidden="1"/>
    <col min="6944" max="6944" width="5.5546875" style="37" hidden="1"/>
    <col min="6945" max="6945" width="3.5546875" style="37" hidden="1"/>
    <col min="6946" max="6946" width="5.5546875" style="37" hidden="1"/>
    <col min="6947" max="6947" width="3.5546875" style="37" hidden="1"/>
    <col min="6948" max="6948" width="5.88671875" style="37" hidden="1"/>
    <col min="6949" max="6949" width="6.109375" style="37" hidden="1"/>
    <col min="6950" max="6950" width="4.5546875" style="37" hidden="1"/>
    <col min="6951" max="6951" width="5.6640625" style="37" hidden="1"/>
    <col min="6952" max="6952" width="6.33203125" style="37" hidden="1"/>
    <col min="6953" max="6953" width="6.109375" style="37" hidden="1"/>
    <col min="6954" max="7168" width="9.109375" style="37" hidden="1"/>
    <col min="7169" max="7169" width="5" style="37" hidden="1"/>
    <col min="7170" max="7170" width="5.6640625" style="37" hidden="1"/>
    <col min="7171" max="7171" width="3.88671875" style="37" hidden="1"/>
    <col min="7172" max="7172" width="5.109375" style="37" hidden="1"/>
    <col min="7173" max="7173" width="3.88671875" style="37" hidden="1"/>
    <col min="7174" max="7174" width="8.6640625" style="37" hidden="1"/>
    <col min="7175" max="7175" width="5" style="37" hidden="1"/>
    <col min="7176" max="7177" width="4.88671875" style="37" hidden="1"/>
    <col min="7178" max="7178" width="6.109375" style="37" hidden="1"/>
    <col min="7179" max="7179" width="4.109375" style="37" hidden="1"/>
    <col min="7180" max="7180" width="6.109375" style="37" hidden="1"/>
    <col min="7181" max="7181" width="4.109375" style="37" hidden="1"/>
    <col min="7182" max="7182" width="6.109375" style="37" hidden="1"/>
    <col min="7183" max="7183" width="4.109375" style="37" hidden="1"/>
    <col min="7184" max="7184" width="6.109375" style="37" hidden="1"/>
    <col min="7185" max="7185" width="4.109375" style="37" hidden="1"/>
    <col min="7186" max="7186" width="6.109375" style="37" hidden="1"/>
    <col min="7187" max="7187" width="4.109375" style="37" hidden="1"/>
    <col min="7188" max="7188" width="6.109375" style="37" hidden="1"/>
    <col min="7189" max="7189" width="4.109375" style="37" hidden="1"/>
    <col min="7190" max="7190" width="6.109375" style="37" hidden="1"/>
    <col min="7191" max="7191" width="4.109375" style="37" hidden="1"/>
    <col min="7192" max="7192" width="6.109375" style="37" hidden="1"/>
    <col min="7193" max="7193" width="4.109375" style="37" hidden="1"/>
    <col min="7194" max="7194" width="8.5546875" style="37" hidden="1"/>
    <col min="7195" max="7195" width="4.109375" style="37" hidden="1"/>
    <col min="7196" max="7197" width="4.6640625" style="37" hidden="1"/>
    <col min="7198" max="7198" width="5.88671875" style="37" hidden="1"/>
    <col min="7199" max="7199" width="4.44140625" style="37" hidden="1"/>
    <col min="7200" max="7200" width="5.5546875" style="37" hidden="1"/>
    <col min="7201" max="7201" width="3.5546875" style="37" hidden="1"/>
    <col min="7202" max="7202" width="5.5546875" style="37" hidden="1"/>
    <col min="7203" max="7203" width="3.5546875" style="37" hidden="1"/>
    <col min="7204" max="7204" width="5.88671875" style="37" hidden="1"/>
    <col min="7205" max="7205" width="6.109375" style="37" hidden="1"/>
    <col min="7206" max="7206" width="4.5546875" style="37" hidden="1"/>
    <col min="7207" max="7207" width="5.6640625" style="37" hidden="1"/>
    <col min="7208" max="7208" width="6.33203125" style="37" hidden="1"/>
    <col min="7209" max="7209" width="6.109375" style="37" hidden="1"/>
    <col min="7210" max="7424" width="9.109375" style="37" hidden="1"/>
    <col min="7425" max="7425" width="5" style="37" hidden="1"/>
    <col min="7426" max="7426" width="5.6640625" style="37" hidden="1"/>
    <col min="7427" max="7427" width="3.88671875" style="37" hidden="1"/>
    <col min="7428" max="7428" width="5.109375" style="37" hidden="1"/>
    <col min="7429" max="7429" width="3.88671875" style="37" hidden="1"/>
    <col min="7430" max="7430" width="8.6640625" style="37" hidden="1"/>
    <col min="7431" max="7431" width="5" style="37" hidden="1"/>
    <col min="7432" max="7433" width="4.88671875" style="37" hidden="1"/>
    <col min="7434" max="7434" width="6.109375" style="37" hidden="1"/>
    <col min="7435" max="7435" width="4.109375" style="37" hidden="1"/>
    <col min="7436" max="7436" width="6.109375" style="37" hidden="1"/>
    <col min="7437" max="7437" width="4.109375" style="37" hidden="1"/>
    <col min="7438" max="7438" width="6.109375" style="37" hidden="1"/>
    <col min="7439" max="7439" width="4.109375" style="37" hidden="1"/>
    <col min="7440" max="7440" width="6.109375" style="37" hidden="1"/>
    <col min="7441" max="7441" width="4.109375" style="37" hidden="1"/>
    <col min="7442" max="7442" width="6.109375" style="37" hidden="1"/>
    <col min="7443" max="7443" width="4.109375" style="37" hidden="1"/>
    <col min="7444" max="7444" width="6.109375" style="37" hidden="1"/>
    <col min="7445" max="7445" width="4.109375" style="37" hidden="1"/>
    <col min="7446" max="7446" width="6.109375" style="37" hidden="1"/>
    <col min="7447" max="7447" width="4.109375" style="37" hidden="1"/>
    <col min="7448" max="7448" width="6.109375" style="37" hidden="1"/>
    <col min="7449" max="7449" width="4.109375" style="37" hidden="1"/>
    <col min="7450" max="7450" width="8.5546875" style="37" hidden="1"/>
    <col min="7451" max="7451" width="4.109375" style="37" hidden="1"/>
    <col min="7452" max="7453" width="4.6640625" style="37" hidden="1"/>
    <col min="7454" max="7454" width="5.88671875" style="37" hidden="1"/>
    <col min="7455" max="7455" width="4.44140625" style="37" hidden="1"/>
    <col min="7456" max="7456" width="5.5546875" style="37" hidden="1"/>
    <col min="7457" max="7457" width="3.5546875" style="37" hidden="1"/>
    <col min="7458" max="7458" width="5.5546875" style="37" hidden="1"/>
    <col min="7459" max="7459" width="3.5546875" style="37" hidden="1"/>
    <col min="7460" max="7460" width="5.88671875" style="37" hidden="1"/>
    <col min="7461" max="7461" width="6.109375" style="37" hidden="1"/>
    <col min="7462" max="7462" width="4.5546875" style="37" hidden="1"/>
    <col min="7463" max="7463" width="5.6640625" style="37" hidden="1"/>
    <col min="7464" max="7464" width="6.33203125" style="37" hidden="1"/>
    <col min="7465" max="7465" width="6.109375" style="37" hidden="1"/>
    <col min="7466" max="7680" width="9.109375" style="37" hidden="1"/>
    <col min="7681" max="7681" width="5" style="37" hidden="1"/>
    <col min="7682" max="7682" width="5.6640625" style="37" hidden="1"/>
    <col min="7683" max="7683" width="3.88671875" style="37" hidden="1"/>
    <col min="7684" max="7684" width="5.109375" style="37" hidden="1"/>
    <col min="7685" max="7685" width="3.88671875" style="37" hidden="1"/>
    <col min="7686" max="7686" width="8.6640625" style="37" hidden="1"/>
    <col min="7687" max="7687" width="5" style="37" hidden="1"/>
    <col min="7688" max="7689" width="4.88671875" style="37" hidden="1"/>
    <col min="7690" max="7690" width="6.109375" style="37" hidden="1"/>
    <col min="7691" max="7691" width="4.109375" style="37" hidden="1"/>
    <col min="7692" max="7692" width="6.109375" style="37" hidden="1"/>
    <col min="7693" max="7693" width="4.109375" style="37" hidden="1"/>
    <col min="7694" max="7694" width="6.109375" style="37" hidden="1"/>
    <col min="7695" max="7695" width="4.109375" style="37" hidden="1"/>
    <col min="7696" max="7696" width="6.109375" style="37" hidden="1"/>
    <col min="7697" max="7697" width="4.109375" style="37" hidden="1"/>
    <col min="7698" max="7698" width="6.109375" style="37" hidden="1"/>
    <col min="7699" max="7699" width="4.109375" style="37" hidden="1"/>
    <col min="7700" max="7700" width="6.109375" style="37" hidden="1"/>
    <col min="7701" max="7701" width="4.109375" style="37" hidden="1"/>
    <col min="7702" max="7702" width="6.109375" style="37" hidden="1"/>
    <col min="7703" max="7703" width="4.109375" style="37" hidden="1"/>
    <col min="7704" max="7704" width="6.109375" style="37" hidden="1"/>
    <col min="7705" max="7705" width="4.109375" style="37" hidden="1"/>
    <col min="7706" max="7706" width="8.5546875" style="37" hidden="1"/>
    <col min="7707" max="7707" width="4.109375" style="37" hidden="1"/>
    <col min="7708" max="7709" width="4.6640625" style="37" hidden="1"/>
    <col min="7710" max="7710" width="5.88671875" style="37" hidden="1"/>
    <col min="7711" max="7711" width="4.44140625" style="37" hidden="1"/>
    <col min="7712" max="7712" width="5.5546875" style="37" hidden="1"/>
    <col min="7713" max="7713" width="3.5546875" style="37" hidden="1"/>
    <col min="7714" max="7714" width="5.5546875" style="37" hidden="1"/>
    <col min="7715" max="7715" width="3.5546875" style="37" hidden="1"/>
    <col min="7716" max="7716" width="5.88671875" style="37" hidden="1"/>
    <col min="7717" max="7717" width="6.109375" style="37" hidden="1"/>
    <col min="7718" max="7718" width="4.5546875" style="37" hidden="1"/>
    <col min="7719" max="7719" width="5.6640625" style="37" hidden="1"/>
    <col min="7720" max="7720" width="6.33203125" style="37" hidden="1"/>
    <col min="7721" max="7721" width="6.109375" style="37" hidden="1"/>
    <col min="7722" max="7936" width="9.109375" style="37" hidden="1"/>
    <col min="7937" max="7937" width="5" style="37" hidden="1"/>
    <col min="7938" max="7938" width="5.6640625" style="37" hidden="1"/>
    <col min="7939" max="7939" width="3.88671875" style="37" hidden="1"/>
    <col min="7940" max="7940" width="5.109375" style="37" hidden="1"/>
    <col min="7941" max="7941" width="3.88671875" style="37" hidden="1"/>
    <col min="7942" max="7942" width="8.6640625" style="37" hidden="1"/>
    <col min="7943" max="7943" width="5" style="37" hidden="1"/>
    <col min="7944" max="7945" width="4.88671875" style="37" hidden="1"/>
    <col min="7946" max="7946" width="6.109375" style="37" hidden="1"/>
    <col min="7947" max="7947" width="4.109375" style="37" hidden="1"/>
    <col min="7948" max="7948" width="6.109375" style="37" hidden="1"/>
    <col min="7949" max="7949" width="4.109375" style="37" hidden="1"/>
    <col min="7950" max="7950" width="6.109375" style="37" hidden="1"/>
    <col min="7951" max="7951" width="4.109375" style="37" hidden="1"/>
    <col min="7952" max="7952" width="6.109375" style="37" hidden="1"/>
    <col min="7953" max="7953" width="4.109375" style="37" hidden="1"/>
    <col min="7954" max="7954" width="6.109375" style="37" hidden="1"/>
    <col min="7955" max="7955" width="4.109375" style="37" hidden="1"/>
    <col min="7956" max="7956" width="6.109375" style="37" hidden="1"/>
    <col min="7957" max="7957" width="4.109375" style="37" hidden="1"/>
    <col min="7958" max="7958" width="6.109375" style="37" hidden="1"/>
    <col min="7959" max="7959" width="4.109375" style="37" hidden="1"/>
    <col min="7960" max="7960" width="6.109375" style="37" hidden="1"/>
    <col min="7961" max="7961" width="4.109375" style="37" hidden="1"/>
    <col min="7962" max="7962" width="8.5546875" style="37" hidden="1"/>
    <col min="7963" max="7963" width="4.109375" style="37" hidden="1"/>
    <col min="7964" max="7965" width="4.6640625" style="37" hidden="1"/>
    <col min="7966" max="7966" width="5.88671875" style="37" hidden="1"/>
    <col min="7967" max="7967" width="4.44140625" style="37" hidden="1"/>
    <col min="7968" max="7968" width="5.5546875" style="37" hidden="1"/>
    <col min="7969" max="7969" width="3.5546875" style="37" hidden="1"/>
    <col min="7970" max="7970" width="5.5546875" style="37" hidden="1"/>
    <col min="7971" max="7971" width="3.5546875" style="37" hidden="1"/>
    <col min="7972" max="7972" width="5.88671875" style="37" hidden="1"/>
    <col min="7973" max="7973" width="6.109375" style="37" hidden="1"/>
    <col min="7974" max="7974" width="4.5546875" style="37" hidden="1"/>
    <col min="7975" max="7975" width="5.6640625" style="37" hidden="1"/>
    <col min="7976" max="7976" width="6.33203125" style="37" hidden="1"/>
    <col min="7977" max="7977" width="6.109375" style="37" hidden="1"/>
    <col min="7978" max="8192" width="9.109375" style="37" hidden="1"/>
    <col min="8193" max="8193" width="5" style="37" hidden="1"/>
    <col min="8194" max="8194" width="5.6640625" style="37" hidden="1"/>
    <col min="8195" max="8195" width="3.88671875" style="37" hidden="1"/>
    <col min="8196" max="8196" width="5.109375" style="37" hidden="1"/>
    <col min="8197" max="8197" width="3.88671875" style="37" hidden="1"/>
    <col min="8198" max="8198" width="8.6640625" style="37" hidden="1"/>
    <col min="8199" max="8199" width="5" style="37" hidden="1"/>
    <col min="8200" max="8201" width="4.88671875" style="37" hidden="1"/>
    <col min="8202" max="8202" width="6.109375" style="37" hidden="1"/>
    <col min="8203" max="8203" width="4.109375" style="37" hidden="1"/>
    <col min="8204" max="8204" width="6.109375" style="37" hidden="1"/>
    <col min="8205" max="8205" width="4.109375" style="37" hidden="1"/>
    <col min="8206" max="8206" width="6.109375" style="37" hidden="1"/>
    <col min="8207" max="8207" width="4.109375" style="37" hidden="1"/>
    <col min="8208" max="8208" width="6.109375" style="37" hidden="1"/>
    <col min="8209" max="8209" width="4.109375" style="37" hidden="1"/>
    <col min="8210" max="8210" width="6.109375" style="37" hidden="1"/>
    <col min="8211" max="8211" width="4.109375" style="37" hidden="1"/>
    <col min="8212" max="8212" width="6.109375" style="37" hidden="1"/>
    <col min="8213" max="8213" width="4.109375" style="37" hidden="1"/>
    <col min="8214" max="8214" width="6.109375" style="37" hidden="1"/>
    <col min="8215" max="8215" width="4.109375" style="37" hidden="1"/>
    <col min="8216" max="8216" width="6.109375" style="37" hidden="1"/>
    <col min="8217" max="8217" width="4.109375" style="37" hidden="1"/>
    <col min="8218" max="8218" width="8.5546875" style="37" hidden="1"/>
    <col min="8219" max="8219" width="4.109375" style="37" hidden="1"/>
    <col min="8220" max="8221" width="4.6640625" style="37" hidden="1"/>
    <col min="8222" max="8222" width="5.88671875" style="37" hidden="1"/>
    <col min="8223" max="8223" width="4.44140625" style="37" hidden="1"/>
    <col min="8224" max="8224" width="5.5546875" style="37" hidden="1"/>
    <col min="8225" max="8225" width="3.5546875" style="37" hidden="1"/>
    <col min="8226" max="8226" width="5.5546875" style="37" hidden="1"/>
    <col min="8227" max="8227" width="3.5546875" style="37" hidden="1"/>
    <col min="8228" max="8228" width="5.88671875" style="37" hidden="1"/>
    <col min="8229" max="8229" width="6.109375" style="37" hidden="1"/>
    <col min="8230" max="8230" width="4.5546875" style="37" hidden="1"/>
    <col min="8231" max="8231" width="5.6640625" style="37" hidden="1"/>
    <col min="8232" max="8232" width="6.33203125" style="37" hidden="1"/>
    <col min="8233" max="8233" width="6.109375" style="37" hidden="1"/>
    <col min="8234" max="8448" width="9.109375" style="37" hidden="1"/>
    <col min="8449" max="8449" width="5" style="37" hidden="1"/>
    <col min="8450" max="8450" width="5.6640625" style="37" hidden="1"/>
    <col min="8451" max="8451" width="3.88671875" style="37" hidden="1"/>
    <col min="8452" max="8452" width="5.109375" style="37" hidden="1"/>
    <col min="8453" max="8453" width="3.88671875" style="37" hidden="1"/>
    <col min="8454" max="8454" width="8.6640625" style="37" hidden="1"/>
    <col min="8455" max="8455" width="5" style="37" hidden="1"/>
    <col min="8456" max="8457" width="4.88671875" style="37" hidden="1"/>
    <col min="8458" max="8458" width="6.109375" style="37" hidden="1"/>
    <col min="8459" max="8459" width="4.109375" style="37" hidden="1"/>
    <col min="8460" max="8460" width="6.109375" style="37" hidden="1"/>
    <col min="8461" max="8461" width="4.109375" style="37" hidden="1"/>
    <col min="8462" max="8462" width="6.109375" style="37" hidden="1"/>
    <col min="8463" max="8463" width="4.109375" style="37" hidden="1"/>
    <col min="8464" max="8464" width="6.109375" style="37" hidden="1"/>
    <col min="8465" max="8465" width="4.109375" style="37" hidden="1"/>
    <col min="8466" max="8466" width="6.109375" style="37" hidden="1"/>
    <col min="8467" max="8467" width="4.109375" style="37" hidden="1"/>
    <col min="8468" max="8468" width="6.109375" style="37" hidden="1"/>
    <col min="8469" max="8469" width="4.109375" style="37" hidden="1"/>
    <col min="8470" max="8470" width="6.109375" style="37" hidden="1"/>
    <col min="8471" max="8471" width="4.109375" style="37" hidden="1"/>
    <col min="8472" max="8472" width="6.109375" style="37" hidden="1"/>
    <col min="8473" max="8473" width="4.109375" style="37" hidden="1"/>
    <col min="8474" max="8474" width="8.5546875" style="37" hidden="1"/>
    <col min="8475" max="8475" width="4.109375" style="37" hidden="1"/>
    <col min="8476" max="8477" width="4.6640625" style="37" hidden="1"/>
    <col min="8478" max="8478" width="5.88671875" style="37" hidden="1"/>
    <col min="8479" max="8479" width="4.44140625" style="37" hidden="1"/>
    <col min="8480" max="8480" width="5.5546875" style="37" hidden="1"/>
    <col min="8481" max="8481" width="3.5546875" style="37" hidden="1"/>
    <col min="8482" max="8482" width="5.5546875" style="37" hidden="1"/>
    <col min="8483" max="8483" width="3.5546875" style="37" hidden="1"/>
    <col min="8484" max="8484" width="5.88671875" style="37" hidden="1"/>
    <col min="8485" max="8485" width="6.109375" style="37" hidden="1"/>
    <col min="8486" max="8486" width="4.5546875" style="37" hidden="1"/>
    <col min="8487" max="8487" width="5.6640625" style="37" hidden="1"/>
    <col min="8488" max="8488" width="6.33203125" style="37" hidden="1"/>
    <col min="8489" max="8489" width="6.109375" style="37" hidden="1"/>
    <col min="8490" max="8704" width="9.109375" style="37" hidden="1"/>
    <col min="8705" max="8705" width="5" style="37" hidden="1"/>
    <col min="8706" max="8706" width="5.6640625" style="37" hidden="1"/>
    <col min="8707" max="8707" width="3.88671875" style="37" hidden="1"/>
    <col min="8708" max="8708" width="5.109375" style="37" hidden="1"/>
    <col min="8709" max="8709" width="3.88671875" style="37" hidden="1"/>
    <col min="8710" max="8710" width="8.6640625" style="37" hidden="1"/>
    <col min="8711" max="8711" width="5" style="37" hidden="1"/>
    <col min="8712" max="8713" width="4.88671875" style="37" hidden="1"/>
    <col min="8714" max="8714" width="6.109375" style="37" hidden="1"/>
    <col min="8715" max="8715" width="4.109375" style="37" hidden="1"/>
    <col min="8716" max="8716" width="6.109375" style="37" hidden="1"/>
    <col min="8717" max="8717" width="4.109375" style="37" hidden="1"/>
    <col min="8718" max="8718" width="6.109375" style="37" hidden="1"/>
    <col min="8719" max="8719" width="4.109375" style="37" hidden="1"/>
    <col min="8720" max="8720" width="6.109375" style="37" hidden="1"/>
    <col min="8721" max="8721" width="4.109375" style="37" hidden="1"/>
    <col min="8722" max="8722" width="6.109375" style="37" hidden="1"/>
    <col min="8723" max="8723" width="4.109375" style="37" hidden="1"/>
    <col min="8724" max="8724" width="6.109375" style="37" hidden="1"/>
    <col min="8725" max="8725" width="4.109375" style="37" hidden="1"/>
    <col min="8726" max="8726" width="6.109375" style="37" hidden="1"/>
    <col min="8727" max="8727" width="4.109375" style="37" hidden="1"/>
    <col min="8728" max="8728" width="6.109375" style="37" hidden="1"/>
    <col min="8729" max="8729" width="4.109375" style="37" hidden="1"/>
    <col min="8730" max="8730" width="8.5546875" style="37" hidden="1"/>
    <col min="8731" max="8731" width="4.109375" style="37" hidden="1"/>
    <col min="8732" max="8733" width="4.6640625" style="37" hidden="1"/>
    <col min="8734" max="8734" width="5.88671875" style="37" hidden="1"/>
    <col min="8735" max="8735" width="4.44140625" style="37" hidden="1"/>
    <col min="8736" max="8736" width="5.5546875" style="37" hidden="1"/>
    <col min="8737" max="8737" width="3.5546875" style="37" hidden="1"/>
    <col min="8738" max="8738" width="5.5546875" style="37" hidden="1"/>
    <col min="8739" max="8739" width="3.5546875" style="37" hidden="1"/>
    <col min="8740" max="8740" width="5.88671875" style="37" hidden="1"/>
    <col min="8741" max="8741" width="6.109375" style="37" hidden="1"/>
    <col min="8742" max="8742" width="4.5546875" style="37" hidden="1"/>
    <col min="8743" max="8743" width="5.6640625" style="37" hidden="1"/>
    <col min="8744" max="8744" width="6.33203125" style="37" hidden="1"/>
    <col min="8745" max="8745" width="6.109375" style="37" hidden="1"/>
    <col min="8746" max="8960" width="9.109375" style="37" hidden="1"/>
    <col min="8961" max="8961" width="5" style="37" hidden="1"/>
    <col min="8962" max="8962" width="5.6640625" style="37" hidden="1"/>
    <col min="8963" max="8963" width="3.88671875" style="37" hidden="1"/>
    <col min="8964" max="8964" width="5.109375" style="37" hidden="1"/>
    <col min="8965" max="8965" width="3.88671875" style="37" hidden="1"/>
    <col min="8966" max="8966" width="8.6640625" style="37" hidden="1"/>
    <col min="8967" max="8967" width="5" style="37" hidden="1"/>
    <col min="8968" max="8969" width="4.88671875" style="37" hidden="1"/>
    <col min="8970" max="8970" width="6.109375" style="37" hidden="1"/>
    <col min="8971" max="8971" width="4.109375" style="37" hidden="1"/>
    <col min="8972" max="8972" width="6.109375" style="37" hidden="1"/>
    <col min="8973" max="8973" width="4.109375" style="37" hidden="1"/>
    <col min="8974" max="8974" width="6.109375" style="37" hidden="1"/>
    <col min="8975" max="8975" width="4.109375" style="37" hidden="1"/>
    <col min="8976" max="8976" width="6.109375" style="37" hidden="1"/>
    <col min="8977" max="8977" width="4.109375" style="37" hidden="1"/>
    <col min="8978" max="8978" width="6.109375" style="37" hidden="1"/>
    <col min="8979" max="8979" width="4.109375" style="37" hidden="1"/>
    <col min="8980" max="8980" width="6.109375" style="37" hidden="1"/>
    <col min="8981" max="8981" width="4.109375" style="37" hidden="1"/>
    <col min="8982" max="8982" width="6.109375" style="37" hidden="1"/>
    <col min="8983" max="8983" width="4.109375" style="37" hidden="1"/>
    <col min="8984" max="8984" width="6.109375" style="37" hidden="1"/>
    <col min="8985" max="8985" width="4.109375" style="37" hidden="1"/>
    <col min="8986" max="8986" width="8.5546875" style="37" hidden="1"/>
    <col min="8987" max="8987" width="4.109375" style="37" hidden="1"/>
    <col min="8988" max="8989" width="4.6640625" style="37" hidden="1"/>
    <col min="8990" max="8990" width="5.88671875" style="37" hidden="1"/>
    <col min="8991" max="8991" width="4.44140625" style="37" hidden="1"/>
    <col min="8992" max="8992" width="5.5546875" style="37" hidden="1"/>
    <col min="8993" max="8993" width="3.5546875" style="37" hidden="1"/>
    <col min="8994" max="8994" width="5.5546875" style="37" hidden="1"/>
    <col min="8995" max="8995" width="3.5546875" style="37" hidden="1"/>
    <col min="8996" max="8996" width="5.88671875" style="37" hidden="1"/>
    <col min="8997" max="8997" width="6.109375" style="37" hidden="1"/>
    <col min="8998" max="8998" width="4.5546875" style="37" hidden="1"/>
    <col min="8999" max="8999" width="5.6640625" style="37" hidden="1"/>
    <col min="9000" max="9000" width="6.33203125" style="37" hidden="1"/>
    <col min="9001" max="9001" width="6.109375" style="37" hidden="1"/>
    <col min="9002" max="9216" width="9.109375" style="37" hidden="1"/>
    <col min="9217" max="9217" width="5" style="37" hidden="1"/>
    <col min="9218" max="9218" width="5.6640625" style="37" hidden="1"/>
    <col min="9219" max="9219" width="3.88671875" style="37" hidden="1"/>
    <col min="9220" max="9220" width="5.109375" style="37" hidden="1"/>
    <col min="9221" max="9221" width="3.88671875" style="37" hidden="1"/>
    <col min="9222" max="9222" width="8.6640625" style="37" hidden="1"/>
    <col min="9223" max="9223" width="5" style="37" hidden="1"/>
    <col min="9224" max="9225" width="4.88671875" style="37" hidden="1"/>
    <col min="9226" max="9226" width="6.109375" style="37" hidden="1"/>
    <col min="9227" max="9227" width="4.109375" style="37" hidden="1"/>
    <col min="9228" max="9228" width="6.109375" style="37" hidden="1"/>
    <col min="9229" max="9229" width="4.109375" style="37" hidden="1"/>
    <col min="9230" max="9230" width="6.109375" style="37" hidden="1"/>
    <col min="9231" max="9231" width="4.109375" style="37" hidden="1"/>
    <col min="9232" max="9232" width="6.109375" style="37" hidden="1"/>
    <col min="9233" max="9233" width="4.109375" style="37" hidden="1"/>
    <col min="9234" max="9234" width="6.109375" style="37" hidden="1"/>
    <col min="9235" max="9235" width="4.109375" style="37" hidden="1"/>
    <col min="9236" max="9236" width="6.109375" style="37" hidden="1"/>
    <col min="9237" max="9237" width="4.109375" style="37" hidden="1"/>
    <col min="9238" max="9238" width="6.109375" style="37" hidden="1"/>
    <col min="9239" max="9239" width="4.109375" style="37" hidden="1"/>
    <col min="9240" max="9240" width="6.109375" style="37" hidden="1"/>
    <col min="9241" max="9241" width="4.109375" style="37" hidden="1"/>
    <col min="9242" max="9242" width="8.5546875" style="37" hidden="1"/>
    <col min="9243" max="9243" width="4.109375" style="37" hidden="1"/>
    <col min="9244" max="9245" width="4.6640625" style="37" hidden="1"/>
    <col min="9246" max="9246" width="5.88671875" style="37" hidden="1"/>
    <col min="9247" max="9247" width="4.44140625" style="37" hidden="1"/>
    <col min="9248" max="9248" width="5.5546875" style="37" hidden="1"/>
    <col min="9249" max="9249" width="3.5546875" style="37" hidden="1"/>
    <col min="9250" max="9250" width="5.5546875" style="37" hidden="1"/>
    <col min="9251" max="9251" width="3.5546875" style="37" hidden="1"/>
    <col min="9252" max="9252" width="5.88671875" style="37" hidden="1"/>
    <col min="9253" max="9253" width="6.109375" style="37" hidden="1"/>
    <col min="9254" max="9254" width="4.5546875" style="37" hidden="1"/>
    <col min="9255" max="9255" width="5.6640625" style="37" hidden="1"/>
    <col min="9256" max="9256" width="6.33203125" style="37" hidden="1"/>
    <col min="9257" max="9257" width="6.109375" style="37" hidden="1"/>
    <col min="9258" max="9472" width="9.109375" style="37" hidden="1"/>
    <col min="9473" max="9473" width="5" style="37" hidden="1"/>
    <col min="9474" max="9474" width="5.6640625" style="37" hidden="1"/>
    <col min="9475" max="9475" width="3.88671875" style="37" hidden="1"/>
    <col min="9476" max="9476" width="5.109375" style="37" hidden="1"/>
    <col min="9477" max="9477" width="3.88671875" style="37" hidden="1"/>
    <col min="9478" max="9478" width="8.6640625" style="37" hidden="1"/>
    <col min="9479" max="9479" width="5" style="37" hidden="1"/>
    <col min="9480" max="9481" width="4.88671875" style="37" hidden="1"/>
    <col min="9482" max="9482" width="6.109375" style="37" hidden="1"/>
    <col min="9483" max="9483" width="4.109375" style="37" hidden="1"/>
    <col min="9484" max="9484" width="6.109375" style="37" hidden="1"/>
    <col min="9485" max="9485" width="4.109375" style="37" hidden="1"/>
    <col min="9486" max="9486" width="6.109375" style="37" hidden="1"/>
    <col min="9487" max="9487" width="4.109375" style="37" hidden="1"/>
    <col min="9488" max="9488" width="6.109375" style="37" hidden="1"/>
    <col min="9489" max="9489" width="4.109375" style="37" hidden="1"/>
    <col min="9490" max="9490" width="6.109375" style="37" hidden="1"/>
    <col min="9491" max="9491" width="4.109375" style="37" hidden="1"/>
    <col min="9492" max="9492" width="6.109375" style="37" hidden="1"/>
    <col min="9493" max="9493" width="4.109375" style="37" hidden="1"/>
    <col min="9494" max="9494" width="6.109375" style="37" hidden="1"/>
    <col min="9495" max="9495" width="4.109375" style="37" hidden="1"/>
    <col min="9496" max="9496" width="6.109375" style="37" hidden="1"/>
    <col min="9497" max="9497" width="4.109375" style="37" hidden="1"/>
    <col min="9498" max="9498" width="8.5546875" style="37" hidden="1"/>
    <col min="9499" max="9499" width="4.109375" style="37" hidden="1"/>
    <col min="9500" max="9501" width="4.6640625" style="37" hidden="1"/>
    <col min="9502" max="9502" width="5.88671875" style="37" hidden="1"/>
    <col min="9503" max="9503" width="4.44140625" style="37" hidden="1"/>
    <col min="9504" max="9504" width="5.5546875" style="37" hidden="1"/>
    <col min="9505" max="9505" width="3.5546875" style="37" hidden="1"/>
    <col min="9506" max="9506" width="5.5546875" style="37" hidden="1"/>
    <col min="9507" max="9507" width="3.5546875" style="37" hidden="1"/>
    <col min="9508" max="9508" width="5.88671875" style="37" hidden="1"/>
    <col min="9509" max="9509" width="6.109375" style="37" hidden="1"/>
    <col min="9510" max="9510" width="4.5546875" style="37" hidden="1"/>
    <col min="9511" max="9511" width="5.6640625" style="37" hidden="1"/>
    <col min="9512" max="9512" width="6.33203125" style="37" hidden="1"/>
    <col min="9513" max="9513" width="6.109375" style="37" hidden="1"/>
    <col min="9514" max="9728" width="9.109375" style="37" hidden="1"/>
    <col min="9729" max="9729" width="5" style="37" hidden="1"/>
    <col min="9730" max="9730" width="5.6640625" style="37" hidden="1"/>
    <col min="9731" max="9731" width="3.88671875" style="37" hidden="1"/>
    <col min="9732" max="9732" width="5.109375" style="37" hidden="1"/>
    <col min="9733" max="9733" width="3.88671875" style="37" hidden="1"/>
    <col min="9734" max="9734" width="8.6640625" style="37" hidden="1"/>
    <col min="9735" max="9735" width="5" style="37" hidden="1"/>
    <col min="9736" max="9737" width="4.88671875" style="37" hidden="1"/>
    <col min="9738" max="9738" width="6.109375" style="37" hidden="1"/>
    <col min="9739" max="9739" width="4.109375" style="37" hidden="1"/>
    <col min="9740" max="9740" width="6.109375" style="37" hidden="1"/>
    <col min="9741" max="9741" width="4.109375" style="37" hidden="1"/>
    <col min="9742" max="9742" width="6.109375" style="37" hidden="1"/>
    <col min="9743" max="9743" width="4.109375" style="37" hidden="1"/>
    <col min="9744" max="9744" width="6.109375" style="37" hidden="1"/>
    <col min="9745" max="9745" width="4.109375" style="37" hidden="1"/>
    <col min="9746" max="9746" width="6.109375" style="37" hidden="1"/>
    <col min="9747" max="9747" width="4.109375" style="37" hidden="1"/>
    <col min="9748" max="9748" width="6.109375" style="37" hidden="1"/>
    <col min="9749" max="9749" width="4.109375" style="37" hidden="1"/>
    <col min="9750" max="9750" width="6.109375" style="37" hidden="1"/>
    <col min="9751" max="9751" width="4.109375" style="37" hidden="1"/>
    <col min="9752" max="9752" width="6.109375" style="37" hidden="1"/>
    <col min="9753" max="9753" width="4.109375" style="37" hidden="1"/>
    <col min="9754" max="9754" width="8.5546875" style="37" hidden="1"/>
    <col min="9755" max="9755" width="4.109375" style="37" hidden="1"/>
    <col min="9756" max="9757" width="4.6640625" style="37" hidden="1"/>
    <col min="9758" max="9758" width="5.88671875" style="37" hidden="1"/>
    <col min="9759" max="9759" width="4.44140625" style="37" hidden="1"/>
    <col min="9760" max="9760" width="5.5546875" style="37" hidden="1"/>
    <col min="9761" max="9761" width="3.5546875" style="37" hidden="1"/>
    <col min="9762" max="9762" width="5.5546875" style="37" hidden="1"/>
    <col min="9763" max="9763" width="3.5546875" style="37" hidden="1"/>
    <col min="9764" max="9764" width="5.88671875" style="37" hidden="1"/>
    <col min="9765" max="9765" width="6.109375" style="37" hidden="1"/>
    <col min="9766" max="9766" width="4.5546875" style="37" hidden="1"/>
    <col min="9767" max="9767" width="5.6640625" style="37" hidden="1"/>
    <col min="9768" max="9768" width="6.33203125" style="37" hidden="1"/>
    <col min="9769" max="9769" width="6.109375" style="37" hidden="1"/>
    <col min="9770" max="9984" width="9.109375" style="37" hidden="1"/>
    <col min="9985" max="9985" width="5" style="37" hidden="1"/>
    <col min="9986" max="9986" width="5.6640625" style="37" hidden="1"/>
    <col min="9987" max="9987" width="3.88671875" style="37" hidden="1"/>
    <col min="9988" max="9988" width="5.109375" style="37" hidden="1"/>
    <col min="9989" max="9989" width="3.88671875" style="37" hidden="1"/>
    <col min="9990" max="9990" width="8.6640625" style="37" hidden="1"/>
    <col min="9991" max="9991" width="5" style="37" hidden="1"/>
    <col min="9992" max="9993" width="4.88671875" style="37" hidden="1"/>
    <col min="9994" max="9994" width="6.109375" style="37" hidden="1"/>
    <col min="9995" max="9995" width="4.109375" style="37" hidden="1"/>
    <col min="9996" max="9996" width="6.109375" style="37" hidden="1"/>
    <col min="9997" max="9997" width="4.109375" style="37" hidden="1"/>
    <col min="9998" max="9998" width="6.109375" style="37" hidden="1"/>
    <col min="9999" max="9999" width="4.109375" style="37" hidden="1"/>
    <col min="10000" max="10000" width="6.109375" style="37" hidden="1"/>
    <col min="10001" max="10001" width="4.109375" style="37" hidden="1"/>
    <col min="10002" max="10002" width="6.109375" style="37" hidden="1"/>
    <col min="10003" max="10003" width="4.109375" style="37" hidden="1"/>
    <col min="10004" max="10004" width="6.109375" style="37" hidden="1"/>
    <col min="10005" max="10005" width="4.109375" style="37" hidden="1"/>
    <col min="10006" max="10006" width="6.109375" style="37" hidden="1"/>
    <col min="10007" max="10007" width="4.109375" style="37" hidden="1"/>
    <col min="10008" max="10008" width="6.109375" style="37" hidden="1"/>
    <col min="10009" max="10009" width="4.109375" style="37" hidden="1"/>
    <col min="10010" max="10010" width="8.5546875" style="37" hidden="1"/>
    <col min="10011" max="10011" width="4.109375" style="37" hidden="1"/>
    <col min="10012" max="10013" width="4.6640625" style="37" hidden="1"/>
    <col min="10014" max="10014" width="5.88671875" style="37" hidden="1"/>
    <col min="10015" max="10015" width="4.44140625" style="37" hidden="1"/>
    <col min="10016" max="10016" width="5.5546875" style="37" hidden="1"/>
    <col min="10017" max="10017" width="3.5546875" style="37" hidden="1"/>
    <col min="10018" max="10018" width="5.5546875" style="37" hidden="1"/>
    <col min="10019" max="10019" width="3.5546875" style="37" hidden="1"/>
    <col min="10020" max="10020" width="5.88671875" style="37" hidden="1"/>
    <col min="10021" max="10021" width="6.109375" style="37" hidden="1"/>
    <col min="10022" max="10022" width="4.5546875" style="37" hidden="1"/>
    <col min="10023" max="10023" width="5.6640625" style="37" hidden="1"/>
    <col min="10024" max="10024" width="6.33203125" style="37" hidden="1"/>
    <col min="10025" max="10025" width="6.109375" style="37" hidden="1"/>
    <col min="10026" max="10240" width="9.109375" style="37" hidden="1"/>
    <col min="10241" max="10241" width="5" style="37" hidden="1"/>
    <col min="10242" max="10242" width="5.6640625" style="37" hidden="1"/>
    <col min="10243" max="10243" width="3.88671875" style="37" hidden="1"/>
    <col min="10244" max="10244" width="5.109375" style="37" hidden="1"/>
    <col min="10245" max="10245" width="3.88671875" style="37" hidden="1"/>
    <col min="10246" max="10246" width="8.6640625" style="37" hidden="1"/>
    <col min="10247" max="10247" width="5" style="37" hidden="1"/>
    <col min="10248" max="10249" width="4.88671875" style="37" hidden="1"/>
    <col min="10250" max="10250" width="6.109375" style="37" hidden="1"/>
    <col min="10251" max="10251" width="4.109375" style="37" hidden="1"/>
    <col min="10252" max="10252" width="6.109375" style="37" hidden="1"/>
    <col min="10253" max="10253" width="4.109375" style="37" hidden="1"/>
    <col min="10254" max="10254" width="6.109375" style="37" hidden="1"/>
    <col min="10255" max="10255" width="4.109375" style="37" hidden="1"/>
    <col min="10256" max="10256" width="6.109375" style="37" hidden="1"/>
    <col min="10257" max="10257" width="4.109375" style="37" hidden="1"/>
    <col min="10258" max="10258" width="6.109375" style="37" hidden="1"/>
    <col min="10259" max="10259" width="4.109375" style="37" hidden="1"/>
    <col min="10260" max="10260" width="6.109375" style="37" hidden="1"/>
    <col min="10261" max="10261" width="4.109375" style="37" hidden="1"/>
    <col min="10262" max="10262" width="6.109375" style="37" hidden="1"/>
    <col min="10263" max="10263" width="4.109375" style="37" hidden="1"/>
    <col min="10264" max="10264" width="6.109375" style="37" hidden="1"/>
    <col min="10265" max="10265" width="4.109375" style="37" hidden="1"/>
    <col min="10266" max="10266" width="8.5546875" style="37" hidden="1"/>
    <col min="10267" max="10267" width="4.109375" style="37" hidden="1"/>
    <col min="10268" max="10269" width="4.6640625" style="37" hidden="1"/>
    <col min="10270" max="10270" width="5.88671875" style="37" hidden="1"/>
    <col min="10271" max="10271" width="4.44140625" style="37" hidden="1"/>
    <col min="10272" max="10272" width="5.5546875" style="37" hidden="1"/>
    <col min="10273" max="10273" width="3.5546875" style="37" hidden="1"/>
    <col min="10274" max="10274" width="5.5546875" style="37" hidden="1"/>
    <col min="10275" max="10275" width="3.5546875" style="37" hidden="1"/>
    <col min="10276" max="10276" width="5.88671875" style="37" hidden="1"/>
    <col min="10277" max="10277" width="6.109375" style="37" hidden="1"/>
    <col min="10278" max="10278" width="4.5546875" style="37" hidden="1"/>
    <col min="10279" max="10279" width="5.6640625" style="37" hidden="1"/>
    <col min="10280" max="10280" width="6.33203125" style="37" hidden="1"/>
    <col min="10281" max="10281" width="6.109375" style="37" hidden="1"/>
    <col min="10282" max="10496" width="9.109375" style="37" hidden="1"/>
    <col min="10497" max="10497" width="5" style="37" hidden="1"/>
    <col min="10498" max="10498" width="5.6640625" style="37" hidden="1"/>
    <col min="10499" max="10499" width="3.88671875" style="37" hidden="1"/>
    <col min="10500" max="10500" width="5.109375" style="37" hidden="1"/>
    <col min="10501" max="10501" width="3.88671875" style="37" hidden="1"/>
    <col min="10502" max="10502" width="8.6640625" style="37" hidden="1"/>
    <col min="10503" max="10503" width="5" style="37" hidden="1"/>
    <col min="10504" max="10505" width="4.88671875" style="37" hidden="1"/>
    <col min="10506" max="10506" width="6.109375" style="37" hidden="1"/>
    <col min="10507" max="10507" width="4.109375" style="37" hidden="1"/>
    <col min="10508" max="10508" width="6.109375" style="37" hidden="1"/>
    <col min="10509" max="10509" width="4.109375" style="37" hidden="1"/>
    <col min="10510" max="10510" width="6.109375" style="37" hidden="1"/>
    <col min="10511" max="10511" width="4.109375" style="37" hidden="1"/>
    <col min="10512" max="10512" width="6.109375" style="37" hidden="1"/>
    <col min="10513" max="10513" width="4.109375" style="37" hidden="1"/>
    <col min="10514" max="10514" width="6.109375" style="37" hidden="1"/>
    <col min="10515" max="10515" width="4.109375" style="37" hidden="1"/>
    <col min="10516" max="10516" width="6.109375" style="37" hidden="1"/>
    <col min="10517" max="10517" width="4.109375" style="37" hidden="1"/>
    <col min="10518" max="10518" width="6.109375" style="37" hidden="1"/>
    <col min="10519" max="10519" width="4.109375" style="37" hidden="1"/>
    <col min="10520" max="10520" width="6.109375" style="37" hidden="1"/>
    <col min="10521" max="10521" width="4.109375" style="37" hidden="1"/>
    <col min="10522" max="10522" width="8.5546875" style="37" hidden="1"/>
    <col min="10523" max="10523" width="4.109375" style="37" hidden="1"/>
    <col min="10524" max="10525" width="4.6640625" style="37" hidden="1"/>
    <col min="10526" max="10526" width="5.88671875" style="37" hidden="1"/>
    <col min="10527" max="10527" width="4.44140625" style="37" hidden="1"/>
    <col min="10528" max="10528" width="5.5546875" style="37" hidden="1"/>
    <col min="10529" max="10529" width="3.5546875" style="37" hidden="1"/>
    <col min="10530" max="10530" width="5.5546875" style="37" hidden="1"/>
    <col min="10531" max="10531" width="3.5546875" style="37" hidden="1"/>
    <col min="10532" max="10532" width="5.88671875" style="37" hidden="1"/>
    <col min="10533" max="10533" width="6.109375" style="37" hidden="1"/>
    <col min="10534" max="10534" width="4.5546875" style="37" hidden="1"/>
    <col min="10535" max="10535" width="5.6640625" style="37" hidden="1"/>
    <col min="10536" max="10536" width="6.33203125" style="37" hidden="1"/>
    <col min="10537" max="10537" width="6.109375" style="37" hidden="1"/>
    <col min="10538" max="10752" width="9.109375" style="37" hidden="1"/>
    <col min="10753" max="10753" width="5" style="37" hidden="1"/>
    <col min="10754" max="10754" width="5.6640625" style="37" hidden="1"/>
    <col min="10755" max="10755" width="3.88671875" style="37" hidden="1"/>
    <col min="10756" max="10756" width="5.109375" style="37" hidden="1"/>
    <col min="10757" max="10757" width="3.88671875" style="37" hidden="1"/>
    <col min="10758" max="10758" width="8.6640625" style="37" hidden="1"/>
    <col min="10759" max="10759" width="5" style="37" hidden="1"/>
    <col min="10760" max="10761" width="4.88671875" style="37" hidden="1"/>
    <col min="10762" max="10762" width="6.109375" style="37" hidden="1"/>
    <col min="10763" max="10763" width="4.109375" style="37" hidden="1"/>
    <col min="10764" max="10764" width="6.109375" style="37" hidden="1"/>
    <col min="10765" max="10765" width="4.109375" style="37" hidden="1"/>
    <col min="10766" max="10766" width="6.109375" style="37" hidden="1"/>
    <col min="10767" max="10767" width="4.109375" style="37" hidden="1"/>
    <col min="10768" max="10768" width="6.109375" style="37" hidden="1"/>
    <col min="10769" max="10769" width="4.109375" style="37" hidden="1"/>
    <col min="10770" max="10770" width="6.109375" style="37" hidden="1"/>
    <col min="10771" max="10771" width="4.109375" style="37" hidden="1"/>
    <col min="10772" max="10772" width="6.109375" style="37" hidden="1"/>
    <col min="10773" max="10773" width="4.109375" style="37" hidden="1"/>
    <col min="10774" max="10774" width="6.109375" style="37" hidden="1"/>
    <col min="10775" max="10775" width="4.109375" style="37" hidden="1"/>
    <col min="10776" max="10776" width="6.109375" style="37" hidden="1"/>
    <col min="10777" max="10777" width="4.109375" style="37" hidden="1"/>
    <col min="10778" max="10778" width="8.5546875" style="37" hidden="1"/>
    <col min="10779" max="10779" width="4.109375" style="37" hidden="1"/>
    <col min="10780" max="10781" width="4.6640625" style="37" hidden="1"/>
    <col min="10782" max="10782" width="5.88671875" style="37" hidden="1"/>
    <col min="10783" max="10783" width="4.44140625" style="37" hidden="1"/>
    <col min="10784" max="10784" width="5.5546875" style="37" hidden="1"/>
    <col min="10785" max="10785" width="3.5546875" style="37" hidden="1"/>
    <col min="10786" max="10786" width="5.5546875" style="37" hidden="1"/>
    <col min="10787" max="10787" width="3.5546875" style="37" hidden="1"/>
    <col min="10788" max="10788" width="5.88671875" style="37" hidden="1"/>
    <col min="10789" max="10789" width="6.109375" style="37" hidden="1"/>
    <col min="10790" max="10790" width="4.5546875" style="37" hidden="1"/>
    <col min="10791" max="10791" width="5.6640625" style="37" hidden="1"/>
    <col min="10792" max="10792" width="6.33203125" style="37" hidden="1"/>
    <col min="10793" max="10793" width="6.109375" style="37" hidden="1"/>
    <col min="10794" max="11008" width="9.109375" style="37" hidden="1"/>
    <col min="11009" max="11009" width="5" style="37" hidden="1"/>
    <col min="11010" max="11010" width="5.6640625" style="37" hidden="1"/>
    <col min="11011" max="11011" width="3.88671875" style="37" hidden="1"/>
    <col min="11012" max="11012" width="5.109375" style="37" hidden="1"/>
    <col min="11013" max="11013" width="3.88671875" style="37" hidden="1"/>
    <col min="11014" max="11014" width="8.6640625" style="37" hidden="1"/>
    <col min="11015" max="11015" width="5" style="37" hidden="1"/>
    <col min="11016" max="11017" width="4.88671875" style="37" hidden="1"/>
    <col min="11018" max="11018" width="6.109375" style="37" hidden="1"/>
    <col min="11019" max="11019" width="4.109375" style="37" hidden="1"/>
    <col min="11020" max="11020" width="6.109375" style="37" hidden="1"/>
    <col min="11021" max="11021" width="4.109375" style="37" hidden="1"/>
    <col min="11022" max="11022" width="6.109375" style="37" hidden="1"/>
    <col min="11023" max="11023" width="4.109375" style="37" hidden="1"/>
    <col min="11024" max="11024" width="6.109375" style="37" hidden="1"/>
    <col min="11025" max="11025" width="4.109375" style="37" hidden="1"/>
    <col min="11026" max="11026" width="6.109375" style="37" hidden="1"/>
    <col min="11027" max="11027" width="4.109375" style="37" hidden="1"/>
    <col min="11028" max="11028" width="6.109375" style="37" hidden="1"/>
    <col min="11029" max="11029" width="4.109375" style="37" hidden="1"/>
    <col min="11030" max="11030" width="6.109375" style="37" hidden="1"/>
    <col min="11031" max="11031" width="4.109375" style="37" hidden="1"/>
    <col min="11032" max="11032" width="6.109375" style="37" hidden="1"/>
    <col min="11033" max="11033" width="4.109375" style="37" hidden="1"/>
    <col min="11034" max="11034" width="8.5546875" style="37" hidden="1"/>
    <col min="11035" max="11035" width="4.109375" style="37" hidden="1"/>
    <col min="11036" max="11037" width="4.6640625" style="37" hidden="1"/>
    <col min="11038" max="11038" width="5.88671875" style="37" hidden="1"/>
    <col min="11039" max="11039" width="4.44140625" style="37" hidden="1"/>
    <col min="11040" max="11040" width="5.5546875" style="37" hidden="1"/>
    <col min="11041" max="11041" width="3.5546875" style="37" hidden="1"/>
    <col min="11042" max="11042" width="5.5546875" style="37" hidden="1"/>
    <col min="11043" max="11043" width="3.5546875" style="37" hidden="1"/>
    <col min="11044" max="11044" width="5.88671875" style="37" hidden="1"/>
    <col min="11045" max="11045" width="6.109375" style="37" hidden="1"/>
    <col min="11046" max="11046" width="4.5546875" style="37" hidden="1"/>
    <col min="11047" max="11047" width="5.6640625" style="37" hidden="1"/>
    <col min="11048" max="11048" width="6.33203125" style="37" hidden="1"/>
    <col min="11049" max="11049" width="6.109375" style="37" hidden="1"/>
    <col min="11050" max="11264" width="9.109375" style="37" hidden="1"/>
    <col min="11265" max="11265" width="5" style="37" hidden="1"/>
    <col min="11266" max="11266" width="5.6640625" style="37" hidden="1"/>
    <col min="11267" max="11267" width="3.88671875" style="37" hidden="1"/>
    <col min="11268" max="11268" width="5.109375" style="37" hidden="1"/>
    <col min="11269" max="11269" width="3.88671875" style="37" hidden="1"/>
    <col min="11270" max="11270" width="8.6640625" style="37" hidden="1"/>
    <col min="11271" max="11271" width="5" style="37" hidden="1"/>
    <col min="11272" max="11273" width="4.88671875" style="37" hidden="1"/>
    <col min="11274" max="11274" width="6.109375" style="37" hidden="1"/>
    <col min="11275" max="11275" width="4.109375" style="37" hidden="1"/>
    <col min="11276" max="11276" width="6.109375" style="37" hidden="1"/>
    <col min="11277" max="11277" width="4.109375" style="37" hidden="1"/>
    <col min="11278" max="11278" width="6.109375" style="37" hidden="1"/>
    <col min="11279" max="11279" width="4.109375" style="37" hidden="1"/>
    <col min="11280" max="11280" width="6.109375" style="37" hidden="1"/>
    <col min="11281" max="11281" width="4.109375" style="37" hidden="1"/>
    <col min="11282" max="11282" width="6.109375" style="37" hidden="1"/>
    <col min="11283" max="11283" width="4.109375" style="37" hidden="1"/>
    <col min="11284" max="11284" width="6.109375" style="37" hidden="1"/>
    <col min="11285" max="11285" width="4.109375" style="37" hidden="1"/>
    <col min="11286" max="11286" width="6.109375" style="37" hidden="1"/>
    <col min="11287" max="11287" width="4.109375" style="37" hidden="1"/>
    <col min="11288" max="11288" width="6.109375" style="37" hidden="1"/>
    <col min="11289" max="11289" width="4.109375" style="37" hidden="1"/>
    <col min="11290" max="11290" width="8.5546875" style="37" hidden="1"/>
    <col min="11291" max="11291" width="4.109375" style="37" hidden="1"/>
    <col min="11292" max="11293" width="4.6640625" style="37" hidden="1"/>
    <col min="11294" max="11294" width="5.88671875" style="37" hidden="1"/>
    <col min="11295" max="11295" width="4.44140625" style="37" hidden="1"/>
    <col min="11296" max="11296" width="5.5546875" style="37" hidden="1"/>
    <col min="11297" max="11297" width="3.5546875" style="37" hidden="1"/>
    <col min="11298" max="11298" width="5.5546875" style="37" hidden="1"/>
    <col min="11299" max="11299" width="3.5546875" style="37" hidden="1"/>
    <col min="11300" max="11300" width="5.88671875" style="37" hidden="1"/>
    <col min="11301" max="11301" width="6.109375" style="37" hidden="1"/>
    <col min="11302" max="11302" width="4.5546875" style="37" hidden="1"/>
    <col min="11303" max="11303" width="5.6640625" style="37" hidden="1"/>
    <col min="11304" max="11304" width="6.33203125" style="37" hidden="1"/>
    <col min="11305" max="11305" width="6.109375" style="37" hidden="1"/>
    <col min="11306" max="11520" width="9.109375" style="37" hidden="1"/>
    <col min="11521" max="11521" width="5" style="37" hidden="1"/>
    <col min="11522" max="11522" width="5.6640625" style="37" hidden="1"/>
    <col min="11523" max="11523" width="3.88671875" style="37" hidden="1"/>
    <col min="11524" max="11524" width="5.109375" style="37" hidden="1"/>
    <col min="11525" max="11525" width="3.88671875" style="37" hidden="1"/>
    <col min="11526" max="11526" width="8.6640625" style="37" hidden="1"/>
    <col min="11527" max="11527" width="5" style="37" hidden="1"/>
    <col min="11528" max="11529" width="4.88671875" style="37" hidden="1"/>
    <col min="11530" max="11530" width="6.109375" style="37" hidden="1"/>
    <col min="11531" max="11531" width="4.109375" style="37" hidden="1"/>
    <col min="11532" max="11532" width="6.109375" style="37" hidden="1"/>
    <col min="11533" max="11533" width="4.109375" style="37" hidden="1"/>
    <col min="11534" max="11534" width="6.109375" style="37" hidden="1"/>
    <col min="11535" max="11535" width="4.109375" style="37" hidden="1"/>
    <col min="11536" max="11536" width="6.109375" style="37" hidden="1"/>
    <col min="11537" max="11537" width="4.109375" style="37" hidden="1"/>
    <col min="11538" max="11538" width="6.109375" style="37" hidden="1"/>
    <col min="11539" max="11539" width="4.109375" style="37" hidden="1"/>
    <col min="11540" max="11540" width="6.109375" style="37" hidden="1"/>
    <col min="11541" max="11541" width="4.109375" style="37" hidden="1"/>
    <col min="11542" max="11542" width="6.109375" style="37" hidden="1"/>
    <col min="11543" max="11543" width="4.109375" style="37" hidden="1"/>
    <col min="11544" max="11544" width="6.109375" style="37" hidden="1"/>
    <col min="11545" max="11545" width="4.109375" style="37" hidden="1"/>
    <col min="11546" max="11546" width="8.5546875" style="37" hidden="1"/>
    <col min="11547" max="11547" width="4.109375" style="37" hidden="1"/>
    <col min="11548" max="11549" width="4.6640625" style="37" hidden="1"/>
    <col min="11550" max="11550" width="5.88671875" style="37" hidden="1"/>
    <col min="11551" max="11551" width="4.44140625" style="37" hidden="1"/>
    <col min="11552" max="11552" width="5.5546875" style="37" hidden="1"/>
    <col min="11553" max="11553" width="3.5546875" style="37" hidden="1"/>
    <col min="11554" max="11554" width="5.5546875" style="37" hidden="1"/>
    <col min="11555" max="11555" width="3.5546875" style="37" hidden="1"/>
    <col min="11556" max="11556" width="5.88671875" style="37" hidden="1"/>
    <col min="11557" max="11557" width="6.109375" style="37" hidden="1"/>
    <col min="11558" max="11558" width="4.5546875" style="37" hidden="1"/>
    <col min="11559" max="11559" width="5.6640625" style="37" hidden="1"/>
    <col min="11560" max="11560" width="6.33203125" style="37" hidden="1"/>
    <col min="11561" max="11561" width="6.109375" style="37" hidden="1"/>
    <col min="11562" max="11776" width="9.109375" style="37" hidden="1"/>
    <col min="11777" max="11777" width="5" style="37" hidden="1"/>
    <col min="11778" max="11778" width="5.6640625" style="37" hidden="1"/>
    <col min="11779" max="11779" width="3.88671875" style="37" hidden="1"/>
    <col min="11780" max="11780" width="5.109375" style="37" hidden="1"/>
    <col min="11781" max="11781" width="3.88671875" style="37" hidden="1"/>
    <col min="11782" max="11782" width="8.6640625" style="37" hidden="1"/>
    <col min="11783" max="11783" width="5" style="37" hidden="1"/>
    <col min="11784" max="11785" width="4.88671875" style="37" hidden="1"/>
    <col min="11786" max="11786" width="6.109375" style="37" hidden="1"/>
    <col min="11787" max="11787" width="4.109375" style="37" hidden="1"/>
    <col min="11788" max="11788" width="6.109375" style="37" hidden="1"/>
    <col min="11789" max="11789" width="4.109375" style="37" hidden="1"/>
    <col min="11790" max="11790" width="6.109375" style="37" hidden="1"/>
    <col min="11791" max="11791" width="4.109375" style="37" hidden="1"/>
    <col min="11792" max="11792" width="6.109375" style="37" hidden="1"/>
    <col min="11793" max="11793" width="4.109375" style="37" hidden="1"/>
    <col min="11794" max="11794" width="6.109375" style="37" hidden="1"/>
    <col min="11795" max="11795" width="4.109375" style="37" hidden="1"/>
    <col min="11796" max="11796" width="6.109375" style="37" hidden="1"/>
    <col min="11797" max="11797" width="4.109375" style="37" hidden="1"/>
    <col min="11798" max="11798" width="6.109375" style="37" hidden="1"/>
    <col min="11799" max="11799" width="4.109375" style="37" hidden="1"/>
    <col min="11800" max="11800" width="6.109375" style="37" hidden="1"/>
    <col min="11801" max="11801" width="4.109375" style="37" hidden="1"/>
    <col min="11802" max="11802" width="8.5546875" style="37" hidden="1"/>
    <col min="11803" max="11803" width="4.109375" style="37" hidden="1"/>
    <col min="11804" max="11805" width="4.6640625" style="37" hidden="1"/>
    <col min="11806" max="11806" width="5.88671875" style="37" hidden="1"/>
    <col min="11807" max="11807" width="4.44140625" style="37" hidden="1"/>
    <col min="11808" max="11808" width="5.5546875" style="37" hidden="1"/>
    <col min="11809" max="11809" width="3.5546875" style="37" hidden="1"/>
    <col min="11810" max="11810" width="5.5546875" style="37" hidden="1"/>
    <col min="11811" max="11811" width="3.5546875" style="37" hidden="1"/>
    <col min="11812" max="11812" width="5.88671875" style="37" hidden="1"/>
    <col min="11813" max="11813" width="6.109375" style="37" hidden="1"/>
    <col min="11814" max="11814" width="4.5546875" style="37" hidden="1"/>
    <col min="11815" max="11815" width="5.6640625" style="37" hidden="1"/>
    <col min="11816" max="11816" width="6.33203125" style="37" hidden="1"/>
    <col min="11817" max="11817" width="6.109375" style="37" hidden="1"/>
    <col min="11818" max="12032" width="9.109375" style="37" hidden="1"/>
    <col min="12033" max="12033" width="5" style="37" hidden="1"/>
    <col min="12034" max="12034" width="5.6640625" style="37" hidden="1"/>
    <col min="12035" max="12035" width="3.88671875" style="37" hidden="1"/>
    <col min="12036" max="12036" width="5.109375" style="37" hidden="1"/>
    <col min="12037" max="12037" width="3.88671875" style="37" hidden="1"/>
    <col min="12038" max="12038" width="8.6640625" style="37" hidden="1"/>
    <col min="12039" max="12039" width="5" style="37" hidden="1"/>
    <col min="12040" max="12041" width="4.88671875" style="37" hidden="1"/>
    <col min="12042" max="12042" width="6.109375" style="37" hidden="1"/>
    <col min="12043" max="12043" width="4.109375" style="37" hidden="1"/>
    <col min="12044" max="12044" width="6.109375" style="37" hidden="1"/>
    <col min="12045" max="12045" width="4.109375" style="37" hidden="1"/>
    <col min="12046" max="12046" width="6.109375" style="37" hidden="1"/>
    <col min="12047" max="12047" width="4.109375" style="37" hidden="1"/>
    <col min="12048" max="12048" width="6.109375" style="37" hidden="1"/>
    <col min="12049" max="12049" width="4.109375" style="37" hidden="1"/>
    <col min="12050" max="12050" width="6.109375" style="37" hidden="1"/>
    <col min="12051" max="12051" width="4.109375" style="37" hidden="1"/>
    <col min="12052" max="12052" width="6.109375" style="37" hidden="1"/>
    <col min="12053" max="12053" width="4.109375" style="37" hidden="1"/>
    <col min="12054" max="12054" width="6.109375" style="37" hidden="1"/>
    <col min="12055" max="12055" width="4.109375" style="37" hidden="1"/>
    <col min="12056" max="12056" width="6.109375" style="37" hidden="1"/>
    <col min="12057" max="12057" width="4.109375" style="37" hidden="1"/>
    <col min="12058" max="12058" width="8.5546875" style="37" hidden="1"/>
    <col min="12059" max="12059" width="4.109375" style="37" hidden="1"/>
    <col min="12060" max="12061" width="4.6640625" style="37" hidden="1"/>
    <col min="12062" max="12062" width="5.88671875" style="37" hidden="1"/>
    <col min="12063" max="12063" width="4.44140625" style="37" hidden="1"/>
    <col min="12064" max="12064" width="5.5546875" style="37" hidden="1"/>
    <col min="12065" max="12065" width="3.5546875" style="37" hidden="1"/>
    <col min="12066" max="12066" width="5.5546875" style="37" hidden="1"/>
    <col min="12067" max="12067" width="3.5546875" style="37" hidden="1"/>
    <col min="12068" max="12068" width="5.88671875" style="37" hidden="1"/>
    <col min="12069" max="12069" width="6.109375" style="37" hidden="1"/>
    <col min="12070" max="12070" width="4.5546875" style="37" hidden="1"/>
    <col min="12071" max="12071" width="5.6640625" style="37" hidden="1"/>
    <col min="12072" max="12072" width="6.33203125" style="37" hidden="1"/>
    <col min="12073" max="12073" width="6.109375" style="37" hidden="1"/>
    <col min="12074" max="12288" width="9.109375" style="37" hidden="1"/>
    <col min="12289" max="12289" width="5" style="37" hidden="1"/>
    <col min="12290" max="12290" width="5.6640625" style="37" hidden="1"/>
    <col min="12291" max="12291" width="3.88671875" style="37" hidden="1"/>
    <col min="12292" max="12292" width="5.109375" style="37" hidden="1"/>
    <col min="12293" max="12293" width="3.88671875" style="37" hidden="1"/>
    <col min="12294" max="12294" width="8.6640625" style="37" hidden="1"/>
    <col min="12295" max="12295" width="5" style="37" hidden="1"/>
    <col min="12296" max="12297" width="4.88671875" style="37" hidden="1"/>
    <col min="12298" max="12298" width="6.109375" style="37" hidden="1"/>
    <col min="12299" max="12299" width="4.109375" style="37" hidden="1"/>
    <col min="12300" max="12300" width="6.109375" style="37" hidden="1"/>
    <col min="12301" max="12301" width="4.109375" style="37" hidden="1"/>
    <col min="12302" max="12302" width="6.109375" style="37" hidden="1"/>
    <col min="12303" max="12303" width="4.109375" style="37" hidden="1"/>
    <col min="12304" max="12304" width="6.109375" style="37" hidden="1"/>
    <col min="12305" max="12305" width="4.109375" style="37" hidden="1"/>
    <col min="12306" max="12306" width="6.109375" style="37" hidden="1"/>
    <col min="12307" max="12307" width="4.109375" style="37" hidden="1"/>
    <col min="12308" max="12308" width="6.109375" style="37" hidden="1"/>
    <col min="12309" max="12309" width="4.109375" style="37" hidden="1"/>
    <col min="12310" max="12310" width="6.109375" style="37" hidden="1"/>
    <col min="12311" max="12311" width="4.109375" style="37" hidden="1"/>
    <col min="12312" max="12312" width="6.109375" style="37" hidden="1"/>
    <col min="12313" max="12313" width="4.109375" style="37" hidden="1"/>
    <col min="12314" max="12314" width="8.5546875" style="37" hidden="1"/>
    <col min="12315" max="12315" width="4.109375" style="37" hidden="1"/>
    <col min="12316" max="12317" width="4.6640625" style="37" hidden="1"/>
    <col min="12318" max="12318" width="5.88671875" style="37" hidden="1"/>
    <col min="12319" max="12319" width="4.44140625" style="37" hidden="1"/>
    <col min="12320" max="12320" width="5.5546875" style="37" hidden="1"/>
    <col min="12321" max="12321" width="3.5546875" style="37" hidden="1"/>
    <col min="12322" max="12322" width="5.5546875" style="37" hidden="1"/>
    <col min="12323" max="12323" width="3.5546875" style="37" hidden="1"/>
    <col min="12324" max="12324" width="5.88671875" style="37" hidden="1"/>
    <col min="12325" max="12325" width="6.109375" style="37" hidden="1"/>
    <col min="12326" max="12326" width="4.5546875" style="37" hidden="1"/>
    <col min="12327" max="12327" width="5.6640625" style="37" hidden="1"/>
    <col min="12328" max="12328" width="6.33203125" style="37" hidden="1"/>
    <col min="12329" max="12329" width="6.109375" style="37" hidden="1"/>
    <col min="12330" max="12544" width="9.109375" style="37" hidden="1"/>
    <col min="12545" max="12545" width="5" style="37" hidden="1"/>
    <col min="12546" max="12546" width="5.6640625" style="37" hidden="1"/>
    <col min="12547" max="12547" width="3.88671875" style="37" hidden="1"/>
    <col min="12548" max="12548" width="5.109375" style="37" hidden="1"/>
    <col min="12549" max="12549" width="3.88671875" style="37" hidden="1"/>
    <col min="12550" max="12550" width="8.6640625" style="37" hidden="1"/>
    <col min="12551" max="12551" width="5" style="37" hidden="1"/>
    <col min="12552" max="12553" width="4.88671875" style="37" hidden="1"/>
    <col min="12554" max="12554" width="6.109375" style="37" hidden="1"/>
    <col min="12555" max="12555" width="4.109375" style="37" hidden="1"/>
    <col min="12556" max="12556" width="6.109375" style="37" hidden="1"/>
    <col min="12557" max="12557" width="4.109375" style="37" hidden="1"/>
    <col min="12558" max="12558" width="6.109375" style="37" hidden="1"/>
    <col min="12559" max="12559" width="4.109375" style="37" hidden="1"/>
    <col min="12560" max="12560" width="6.109375" style="37" hidden="1"/>
    <col min="12561" max="12561" width="4.109375" style="37" hidden="1"/>
    <col min="12562" max="12562" width="6.109375" style="37" hidden="1"/>
    <col min="12563" max="12563" width="4.109375" style="37" hidden="1"/>
    <col min="12564" max="12564" width="6.109375" style="37" hidden="1"/>
    <col min="12565" max="12565" width="4.109375" style="37" hidden="1"/>
    <col min="12566" max="12566" width="6.109375" style="37" hidden="1"/>
    <col min="12567" max="12567" width="4.109375" style="37" hidden="1"/>
    <col min="12568" max="12568" width="6.109375" style="37" hidden="1"/>
    <col min="12569" max="12569" width="4.109375" style="37" hidden="1"/>
    <col min="12570" max="12570" width="8.5546875" style="37" hidden="1"/>
    <col min="12571" max="12571" width="4.109375" style="37" hidden="1"/>
    <col min="12572" max="12573" width="4.6640625" style="37" hidden="1"/>
    <col min="12574" max="12574" width="5.88671875" style="37" hidden="1"/>
    <col min="12575" max="12575" width="4.44140625" style="37" hidden="1"/>
    <col min="12576" max="12576" width="5.5546875" style="37" hidden="1"/>
    <col min="12577" max="12577" width="3.5546875" style="37" hidden="1"/>
    <col min="12578" max="12578" width="5.5546875" style="37" hidden="1"/>
    <col min="12579" max="12579" width="3.5546875" style="37" hidden="1"/>
    <col min="12580" max="12580" width="5.88671875" style="37" hidden="1"/>
    <col min="12581" max="12581" width="6.109375" style="37" hidden="1"/>
    <col min="12582" max="12582" width="4.5546875" style="37" hidden="1"/>
    <col min="12583" max="12583" width="5.6640625" style="37" hidden="1"/>
    <col min="12584" max="12584" width="6.33203125" style="37" hidden="1"/>
    <col min="12585" max="12585" width="6.109375" style="37" hidden="1"/>
    <col min="12586" max="12800" width="9.109375" style="37" hidden="1"/>
    <col min="12801" max="12801" width="5" style="37" hidden="1"/>
    <col min="12802" max="12802" width="5.6640625" style="37" hidden="1"/>
    <col min="12803" max="12803" width="3.88671875" style="37" hidden="1"/>
    <col min="12804" max="12804" width="5.109375" style="37" hidden="1"/>
    <col min="12805" max="12805" width="3.88671875" style="37" hidden="1"/>
    <col min="12806" max="12806" width="8.6640625" style="37" hidden="1"/>
    <col min="12807" max="12807" width="5" style="37" hidden="1"/>
    <col min="12808" max="12809" width="4.88671875" style="37" hidden="1"/>
    <col min="12810" max="12810" width="6.109375" style="37" hidden="1"/>
    <col min="12811" max="12811" width="4.109375" style="37" hidden="1"/>
    <col min="12812" max="12812" width="6.109375" style="37" hidden="1"/>
    <col min="12813" max="12813" width="4.109375" style="37" hidden="1"/>
    <col min="12814" max="12814" width="6.109375" style="37" hidden="1"/>
    <col min="12815" max="12815" width="4.109375" style="37" hidden="1"/>
    <col min="12816" max="12816" width="6.109375" style="37" hidden="1"/>
    <col min="12817" max="12817" width="4.109375" style="37" hidden="1"/>
    <col min="12818" max="12818" width="6.109375" style="37" hidden="1"/>
    <col min="12819" max="12819" width="4.109375" style="37" hidden="1"/>
    <col min="12820" max="12820" width="6.109375" style="37" hidden="1"/>
    <col min="12821" max="12821" width="4.109375" style="37" hidden="1"/>
    <col min="12822" max="12822" width="6.109375" style="37" hidden="1"/>
    <col min="12823" max="12823" width="4.109375" style="37" hidden="1"/>
    <col min="12824" max="12824" width="6.109375" style="37" hidden="1"/>
    <col min="12825" max="12825" width="4.109375" style="37" hidden="1"/>
    <col min="12826" max="12826" width="8.5546875" style="37" hidden="1"/>
    <col min="12827" max="12827" width="4.109375" style="37" hidden="1"/>
    <col min="12828" max="12829" width="4.6640625" style="37" hidden="1"/>
    <col min="12830" max="12830" width="5.88671875" style="37" hidden="1"/>
    <col min="12831" max="12831" width="4.44140625" style="37" hidden="1"/>
    <col min="12832" max="12832" width="5.5546875" style="37" hidden="1"/>
    <col min="12833" max="12833" width="3.5546875" style="37" hidden="1"/>
    <col min="12834" max="12834" width="5.5546875" style="37" hidden="1"/>
    <col min="12835" max="12835" width="3.5546875" style="37" hidden="1"/>
    <col min="12836" max="12836" width="5.88671875" style="37" hidden="1"/>
    <col min="12837" max="12837" width="6.109375" style="37" hidden="1"/>
    <col min="12838" max="12838" width="4.5546875" style="37" hidden="1"/>
    <col min="12839" max="12839" width="5.6640625" style="37" hidden="1"/>
    <col min="12840" max="12840" width="6.33203125" style="37" hidden="1"/>
    <col min="12841" max="12841" width="6.109375" style="37" hidden="1"/>
    <col min="12842" max="13056" width="9.109375" style="37" hidden="1"/>
    <col min="13057" max="13057" width="5" style="37" hidden="1"/>
    <col min="13058" max="13058" width="5.6640625" style="37" hidden="1"/>
    <col min="13059" max="13059" width="3.88671875" style="37" hidden="1"/>
    <col min="13060" max="13060" width="5.109375" style="37" hidden="1"/>
    <col min="13061" max="13061" width="3.88671875" style="37" hidden="1"/>
    <col min="13062" max="13062" width="8.6640625" style="37" hidden="1"/>
    <col min="13063" max="13063" width="5" style="37" hidden="1"/>
    <col min="13064" max="13065" width="4.88671875" style="37" hidden="1"/>
    <col min="13066" max="13066" width="6.109375" style="37" hidden="1"/>
    <col min="13067" max="13067" width="4.109375" style="37" hidden="1"/>
    <col min="13068" max="13068" width="6.109375" style="37" hidden="1"/>
    <col min="13069" max="13069" width="4.109375" style="37" hidden="1"/>
    <col min="13070" max="13070" width="6.109375" style="37" hidden="1"/>
    <col min="13071" max="13071" width="4.109375" style="37" hidden="1"/>
    <col min="13072" max="13072" width="6.109375" style="37" hidden="1"/>
    <col min="13073" max="13073" width="4.109375" style="37" hidden="1"/>
    <col min="13074" max="13074" width="6.109375" style="37" hidden="1"/>
    <col min="13075" max="13075" width="4.109375" style="37" hidden="1"/>
    <col min="13076" max="13076" width="6.109375" style="37" hidden="1"/>
    <col min="13077" max="13077" width="4.109375" style="37" hidden="1"/>
    <col min="13078" max="13078" width="6.109375" style="37" hidden="1"/>
    <col min="13079" max="13079" width="4.109375" style="37" hidden="1"/>
    <col min="13080" max="13080" width="6.109375" style="37" hidden="1"/>
    <col min="13081" max="13081" width="4.109375" style="37" hidden="1"/>
    <col min="13082" max="13082" width="8.5546875" style="37" hidden="1"/>
    <col min="13083" max="13083" width="4.109375" style="37" hidden="1"/>
    <col min="13084" max="13085" width="4.6640625" style="37" hidden="1"/>
    <col min="13086" max="13086" width="5.88671875" style="37" hidden="1"/>
    <col min="13087" max="13087" width="4.44140625" style="37" hidden="1"/>
    <col min="13088" max="13088" width="5.5546875" style="37" hidden="1"/>
    <col min="13089" max="13089" width="3.5546875" style="37" hidden="1"/>
    <col min="13090" max="13090" width="5.5546875" style="37" hidden="1"/>
    <col min="13091" max="13091" width="3.5546875" style="37" hidden="1"/>
    <col min="13092" max="13092" width="5.88671875" style="37" hidden="1"/>
    <col min="13093" max="13093" width="6.109375" style="37" hidden="1"/>
    <col min="13094" max="13094" width="4.5546875" style="37" hidden="1"/>
    <col min="13095" max="13095" width="5.6640625" style="37" hidden="1"/>
    <col min="13096" max="13096" width="6.33203125" style="37" hidden="1"/>
    <col min="13097" max="13097" width="6.109375" style="37" hidden="1"/>
    <col min="13098" max="13312" width="9.109375" style="37" hidden="1"/>
    <col min="13313" max="13313" width="5" style="37" hidden="1"/>
    <col min="13314" max="13314" width="5.6640625" style="37" hidden="1"/>
    <col min="13315" max="13315" width="3.88671875" style="37" hidden="1"/>
    <col min="13316" max="13316" width="5.109375" style="37" hidden="1"/>
    <col min="13317" max="13317" width="3.88671875" style="37" hidden="1"/>
    <col min="13318" max="13318" width="8.6640625" style="37" hidden="1"/>
    <col min="13319" max="13319" width="5" style="37" hidden="1"/>
    <col min="13320" max="13321" width="4.88671875" style="37" hidden="1"/>
    <col min="13322" max="13322" width="6.109375" style="37" hidden="1"/>
    <col min="13323" max="13323" width="4.109375" style="37" hidden="1"/>
    <col min="13324" max="13324" width="6.109375" style="37" hidden="1"/>
    <col min="13325" max="13325" width="4.109375" style="37" hidden="1"/>
    <col min="13326" max="13326" width="6.109375" style="37" hidden="1"/>
    <col min="13327" max="13327" width="4.109375" style="37" hidden="1"/>
    <col min="13328" max="13328" width="6.109375" style="37" hidden="1"/>
    <col min="13329" max="13329" width="4.109375" style="37" hidden="1"/>
    <col min="13330" max="13330" width="6.109375" style="37" hidden="1"/>
    <col min="13331" max="13331" width="4.109375" style="37" hidden="1"/>
    <col min="13332" max="13332" width="6.109375" style="37" hidden="1"/>
    <col min="13333" max="13333" width="4.109375" style="37" hidden="1"/>
    <col min="13334" max="13334" width="6.109375" style="37" hidden="1"/>
    <col min="13335" max="13335" width="4.109375" style="37" hidden="1"/>
    <col min="13336" max="13336" width="6.109375" style="37" hidden="1"/>
    <col min="13337" max="13337" width="4.109375" style="37" hidden="1"/>
    <col min="13338" max="13338" width="8.5546875" style="37" hidden="1"/>
    <col min="13339" max="13339" width="4.109375" style="37" hidden="1"/>
    <col min="13340" max="13341" width="4.6640625" style="37" hidden="1"/>
    <col min="13342" max="13342" width="5.88671875" style="37" hidden="1"/>
    <col min="13343" max="13343" width="4.44140625" style="37" hidden="1"/>
    <col min="13344" max="13344" width="5.5546875" style="37" hidden="1"/>
    <col min="13345" max="13345" width="3.5546875" style="37" hidden="1"/>
    <col min="13346" max="13346" width="5.5546875" style="37" hidden="1"/>
    <col min="13347" max="13347" width="3.5546875" style="37" hidden="1"/>
    <col min="13348" max="13348" width="5.88671875" style="37" hidden="1"/>
    <col min="13349" max="13349" width="6.109375" style="37" hidden="1"/>
    <col min="13350" max="13350" width="4.5546875" style="37" hidden="1"/>
    <col min="13351" max="13351" width="5.6640625" style="37" hidden="1"/>
    <col min="13352" max="13352" width="6.33203125" style="37" hidden="1"/>
    <col min="13353" max="13353" width="6.109375" style="37" hidden="1"/>
    <col min="13354" max="13568" width="9.109375" style="37" hidden="1"/>
    <col min="13569" max="13569" width="5" style="37" hidden="1"/>
    <col min="13570" max="13570" width="5.6640625" style="37" hidden="1"/>
    <col min="13571" max="13571" width="3.88671875" style="37" hidden="1"/>
    <col min="13572" max="13572" width="5.109375" style="37" hidden="1"/>
    <col min="13573" max="13573" width="3.88671875" style="37" hidden="1"/>
    <col min="13574" max="13574" width="8.6640625" style="37" hidden="1"/>
    <col min="13575" max="13575" width="5" style="37" hidden="1"/>
    <col min="13576" max="13577" width="4.88671875" style="37" hidden="1"/>
    <col min="13578" max="13578" width="6.109375" style="37" hidden="1"/>
    <col min="13579" max="13579" width="4.109375" style="37" hidden="1"/>
    <col min="13580" max="13580" width="6.109375" style="37" hidden="1"/>
    <col min="13581" max="13581" width="4.109375" style="37" hidden="1"/>
    <col min="13582" max="13582" width="6.109375" style="37" hidden="1"/>
    <col min="13583" max="13583" width="4.109375" style="37" hidden="1"/>
    <col min="13584" max="13584" width="6.109375" style="37" hidden="1"/>
    <col min="13585" max="13585" width="4.109375" style="37" hidden="1"/>
    <col min="13586" max="13586" width="6.109375" style="37" hidden="1"/>
    <col min="13587" max="13587" width="4.109375" style="37" hidden="1"/>
    <col min="13588" max="13588" width="6.109375" style="37" hidden="1"/>
    <col min="13589" max="13589" width="4.109375" style="37" hidden="1"/>
    <col min="13590" max="13590" width="6.109375" style="37" hidden="1"/>
    <col min="13591" max="13591" width="4.109375" style="37" hidden="1"/>
    <col min="13592" max="13592" width="6.109375" style="37" hidden="1"/>
    <col min="13593" max="13593" width="4.109375" style="37" hidden="1"/>
    <col min="13594" max="13594" width="8.5546875" style="37" hidden="1"/>
    <col min="13595" max="13595" width="4.109375" style="37" hidden="1"/>
    <col min="13596" max="13597" width="4.6640625" style="37" hidden="1"/>
    <col min="13598" max="13598" width="5.88671875" style="37" hidden="1"/>
    <col min="13599" max="13599" width="4.44140625" style="37" hidden="1"/>
    <col min="13600" max="13600" width="5.5546875" style="37" hidden="1"/>
    <col min="13601" max="13601" width="3.5546875" style="37" hidden="1"/>
    <col min="13602" max="13602" width="5.5546875" style="37" hidden="1"/>
    <col min="13603" max="13603" width="3.5546875" style="37" hidden="1"/>
    <col min="13604" max="13604" width="5.88671875" style="37" hidden="1"/>
    <col min="13605" max="13605" width="6.109375" style="37" hidden="1"/>
    <col min="13606" max="13606" width="4.5546875" style="37" hidden="1"/>
    <col min="13607" max="13607" width="5.6640625" style="37" hidden="1"/>
    <col min="13608" max="13608" width="6.33203125" style="37" hidden="1"/>
    <col min="13609" max="13609" width="6.109375" style="37" hidden="1"/>
    <col min="13610" max="13824" width="9.109375" style="37" hidden="1"/>
    <col min="13825" max="13825" width="5" style="37" hidden="1"/>
    <col min="13826" max="13826" width="5.6640625" style="37" hidden="1"/>
    <col min="13827" max="13827" width="3.88671875" style="37" hidden="1"/>
    <col min="13828" max="13828" width="5.109375" style="37" hidden="1"/>
    <col min="13829" max="13829" width="3.88671875" style="37" hidden="1"/>
    <col min="13830" max="13830" width="8.6640625" style="37" hidden="1"/>
    <col min="13831" max="13831" width="5" style="37" hidden="1"/>
    <col min="13832" max="13833" width="4.88671875" style="37" hidden="1"/>
    <col min="13834" max="13834" width="6.109375" style="37" hidden="1"/>
    <col min="13835" max="13835" width="4.109375" style="37" hidden="1"/>
    <col min="13836" max="13836" width="6.109375" style="37" hidden="1"/>
    <col min="13837" max="13837" width="4.109375" style="37" hidden="1"/>
    <col min="13838" max="13838" width="6.109375" style="37" hidden="1"/>
    <col min="13839" max="13839" width="4.109375" style="37" hidden="1"/>
    <col min="13840" max="13840" width="6.109375" style="37" hidden="1"/>
    <col min="13841" max="13841" width="4.109375" style="37" hidden="1"/>
    <col min="13842" max="13842" width="6.109375" style="37" hidden="1"/>
    <col min="13843" max="13843" width="4.109375" style="37" hidden="1"/>
    <col min="13844" max="13844" width="6.109375" style="37" hidden="1"/>
    <col min="13845" max="13845" width="4.109375" style="37" hidden="1"/>
    <col min="13846" max="13846" width="6.109375" style="37" hidden="1"/>
    <col min="13847" max="13847" width="4.109375" style="37" hidden="1"/>
    <col min="13848" max="13848" width="6.109375" style="37" hidden="1"/>
    <col min="13849" max="13849" width="4.109375" style="37" hidden="1"/>
    <col min="13850" max="13850" width="8.5546875" style="37" hidden="1"/>
    <col min="13851" max="13851" width="4.109375" style="37" hidden="1"/>
    <col min="13852" max="13853" width="4.6640625" style="37" hidden="1"/>
    <col min="13854" max="13854" width="5.88671875" style="37" hidden="1"/>
    <col min="13855" max="13855" width="4.44140625" style="37" hidden="1"/>
    <col min="13856" max="13856" width="5.5546875" style="37" hidden="1"/>
    <col min="13857" max="13857" width="3.5546875" style="37" hidden="1"/>
    <col min="13858" max="13858" width="5.5546875" style="37" hidden="1"/>
    <col min="13859" max="13859" width="3.5546875" style="37" hidden="1"/>
    <col min="13860" max="13860" width="5.88671875" style="37" hidden="1"/>
    <col min="13861" max="13861" width="6.109375" style="37" hidden="1"/>
    <col min="13862" max="13862" width="4.5546875" style="37" hidden="1"/>
    <col min="13863" max="13863" width="5.6640625" style="37" hidden="1"/>
    <col min="13864" max="13864" width="6.33203125" style="37" hidden="1"/>
    <col min="13865" max="13865" width="6.109375" style="37" hidden="1"/>
    <col min="13866" max="14080" width="9.109375" style="37" hidden="1"/>
    <col min="14081" max="14081" width="5" style="37" hidden="1"/>
    <col min="14082" max="14082" width="5.6640625" style="37" hidden="1"/>
    <col min="14083" max="14083" width="3.88671875" style="37" hidden="1"/>
    <col min="14084" max="14084" width="5.109375" style="37" hidden="1"/>
    <col min="14085" max="14085" width="3.88671875" style="37" hidden="1"/>
    <col min="14086" max="14086" width="8.6640625" style="37" hidden="1"/>
    <col min="14087" max="14087" width="5" style="37" hidden="1"/>
    <col min="14088" max="14089" width="4.88671875" style="37" hidden="1"/>
    <col min="14090" max="14090" width="6.109375" style="37" hidden="1"/>
    <col min="14091" max="14091" width="4.109375" style="37" hidden="1"/>
    <col min="14092" max="14092" width="6.109375" style="37" hidden="1"/>
    <col min="14093" max="14093" width="4.109375" style="37" hidden="1"/>
    <col min="14094" max="14094" width="6.109375" style="37" hidden="1"/>
    <col min="14095" max="14095" width="4.109375" style="37" hidden="1"/>
    <col min="14096" max="14096" width="6.109375" style="37" hidden="1"/>
    <col min="14097" max="14097" width="4.109375" style="37" hidden="1"/>
    <col min="14098" max="14098" width="6.109375" style="37" hidden="1"/>
    <col min="14099" max="14099" width="4.109375" style="37" hidden="1"/>
    <col min="14100" max="14100" width="6.109375" style="37" hidden="1"/>
    <col min="14101" max="14101" width="4.109375" style="37" hidden="1"/>
    <col min="14102" max="14102" width="6.109375" style="37" hidden="1"/>
    <col min="14103" max="14103" width="4.109375" style="37" hidden="1"/>
    <col min="14104" max="14104" width="6.109375" style="37" hidden="1"/>
    <col min="14105" max="14105" width="4.109375" style="37" hidden="1"/>
    <col min="14106" max="14106" width="8.5546875" style="37" hidden="1"/>
    <col min="14107" max="14107" width="4.109375" style="37" hidden="1"/>
    <col min="14108" max="14109" width="4.6640625" style="37" hidden="1"/>
    <col min="14110" max="14110" width="5.88671875" style="37" hidden="1"/>
    <col min="14111" max="14111" width="4.44140625" style="37" hidden="1"/>
    <col min="14112" max="14112" width="5.5546875" style="37" hidden="1"/>
    <col min="14113" max="14113" width="3.5546875" style="37" hidden="1"/>
    <col min="14114" max="14114" width="5.5546875" style="37" hidden="1"/>
    <col min="14115" max="14115" width="3.5546875" style="37" hidden="1"/>
    <col min="14116" max="14116" width="5.88671875" style="37" hidden="1"/>
    <col min="14117" max="14117" width="6.109375" style="37" hidden="1"/>
    <col min="14118" max="14118" width="4.5546875" style="37" hidden="1"/>
    <col min="14119" max="14119" width="5.6640625" style="37" hidden="1"/>
    <col min="14120" max="14120" width="6.33203125" style="37" hidden="1"/>
    <col min="14121" max="14121" width="6.109375" style="37" hidden="1"/>
    <col min="14122" max="14336" width="9.109375" style="37" hidden="1"/>
    <col min="14337" max="14337" width="5" style="37" hidden="1"/>
    <col min="14338" max="14338" width="5.6640625" style="37" hidden="1"/>
    <col min="14339" max="14339" width="3.88671875" style="37" hidden="1"/>
    <col min="14340" max="14340" width="5.109375" style="37" hidden="1"/>
    <col min="14341" max="14341" width="3.88671875" style="37" hidden="1"/>
    <col min="14342" max="14342" width="8.6640625" style="37" hidden="1"/>
    <col min="14343" max="14343" width="5" style="37" hidden="1"/>
    <col min="14344" max="14345" width="4.88671875" style="37" hidden="1"/>
    <col min="14346" max="14346" width="6.109375" style="37" hidden="1"/>
    <col min="14347" max="14347" width="4.109375" style="37" hidden="1"/>
    <col min="14348" max="14348" width="6.109375" style="37" hidden="1"/>
    <col min="14349" max="14349" width="4.109375" style="37" hidden="1"/>
    <col min="14350" max="14350" width="6.109375" style="37" hidden="1"/>
    <col min="14351" max="14351" width="4.109375" style="37" hidden="1"/>
    <col min="14352" max="14352" width="6.109375" style="37" hidden="1"/>
    <col min="14353" max="14353" width="4.109375" style="37" hidden="1"/>
    <col min="14354" max="14354" width="6.109375" style="37" hidden="1"/>
    <col min="14355" max="14355" width="4.109375" style="37" hidden="1"/>
    <col min="14356" max="14356" width="6.109375" style="37" hidden="1"/>
    <col min="14357" max="14357" width="4.109375" style="37" hidden="1"/>
    <col min="14358" max="14358" width="6.109375" style="37" hidden="1"/>
    <col min="14359" max="14359" width="4.109375" style="37" hidden="1"/>
    <col min="14360" max="14360" width="6.109375" style="37" hidden="1"/>
    <col min="14361" max="14361" width="4.109375" style="37" hidden="1"/>
    <col min="14362" max="14362" width="8.5546875" style="37" hidden="1"/>
    <col min="14363" max="14363" width="4.109375" style="37" hidden="1"/>
    <col min="14364" max="14365" width="4.6640625" style="37" hidden="1"/>
    <col min="14366" max="14366" width="5.88671875" style="37" hidden="1"/>
    <col min="14367" max="14367" width="4.44140625" style="37" hidden="1"/>
    <col min="14368" max="14368" width="5.5546875" style="37" hidden="1"/>
    <col min="14369" max="14369" width="3.5546875" style="37" hidden="1"/>
    <col min="14370" max="14370" width="5.5546875" style="37" hidden="1"/>
    <col min="14371" max="14371" width="3.5546875" style="37" hidden="1"/>
    <col min="14372" max="14372" width="5.88671875" style="37" hidden="1"/>
    <col min="14373" max="14373" width="6.109375" style="37" hidden="1"/>
    <col min="14374" max="14374" width="4.5546875" style="37" hidden="1"/>
    <col min="14375" max="14375" width="5.6640625" style="37" hidden="1"/>
    <col min="14376" max="14376" width="6.33203125" style="37" hidden="1"/>
    <col min="14377" max="14377" width="6.109375" style="37" hidden="1"/>
    <col min="14378" max="14592" width="9.109375" style="37" hidden="1"/>
    <col min="14593" max="14593" width="5" style="37" hidden="1"/>
    <col min="14594" max="14594" width="5.6640625" style="37" hidden="1"/>
    <col min="14595" max="14595" width="3.88671875" style="37" hidden="1"/>
    <col min="14596" max="14596" width="5.109375" style="37" hidden="1"/>
    <col min="14597" max="14597" width="3.88671875" style="37" hidden="1"/>
    <col min="14598" max="14598" width="8.6640625" style="37" hidden="1"/>
    <col min="14599" max="14599" width="5" style="37" hidden="1"/>
    <col min="14600" max="14601" width="4.88671875" style="37" hidden="1"/>
    <col min="14602" max="14602" width="6.109375" style="37" hidden="1"/>
    <col min="14603" max="14603" width="4.109375" style="37" hidden="1"/>
    <col min="14604" max="14604" width="6.109375" style="37" hidden="1"/>
    <col min="14605" max="14605" width="4.109375" style="37" hidden="1"/>
    <col min="14606" max="14606" width="6.109375" style="37" hidden="1"/>
    <col min="14607" max="14607" width="4.109375" style="37" hidden="1"/>
    <col min="14608" max="14608" width="6.109375" style="37" hidden="1"/>
    <col min="14609" max="14609" width="4.109375" style="37" hidden="1"/>
    <col min="14610" max="14610" width="6.109375" style="37" hidden="1"/>
    <col min="14611" max="14611" width="4.109375" style="37" hidden="1"/>
    <col min="14612" max="14612" width="6.109375" style="37" hidden="1"/>
    <col min="14613" max="14613" width="4.109375" style="37" hidden="1"/>
    <col min="14614" max="14614" width="6.109375" style="37" hidden="1"/>
    <col min="14615" max="14615" width="4.109375" style="37" hidden="1"/>
    <col min="14616" max="14616" width="6.109375" style="37" hidden="1"/>
    <col min="14617" max="14617" width="4.109375" style="37" hidden="1"/>
    <col min="14618" max="14618" width="8.5546875" style="37" hidden="1"/>
    <col min="14619" max="14619" width="4.109375" style="37" hidden="1"/>
    <col min="14620" max="14621" width="4.6640625" style="37" hidden="1"/>
    <col min="14622" max="14622" width="5.88671875" style="37" hidden="1"/>
    <col min="14623" max="14623" width="4.44140625" style="37" hidden="1"/>
    <col min="14624" max="14624" width="5.5546875" style="37" hidden="1"/>
    <col min="14625" max="14625" width="3.5546875" style="37" hidden="1"/>
    <col min="14626" max="14626" width="5.5546875" style="37" hidden="1"/>
    <col min="14627" max="14627" width="3.5546875" style="37" hidden="1"/>
    <col min="14628" max="14628" width="5.88671875" style="37" hidden="1"/>
    <col min="14629" max="14629" width="6.109375" style="37" hidden="1"/>
    <col min="14630" max="14630" width="4.5546875" style="37" hidden="1"/>
    <col min="14631" max="14631" width="5.6640625" style="37" hidden="1"/>
    <col min="14632" max="14632" width="6.33203125" style="37" hidden="1"/>
    <col min="14633" max="14633" width="6.109375" style="37" hidden="1"/>
    <col min="14634" max="14848" width="9.109375" style="37" hidden="1"/>
    <col min="14849" max="14849" width="5" style="37" hidden="1"/>
    <col min="14850" max="14850" width="5.6640625" style="37" hidden="1"/>
    <col min="14851" max="14851" width="3.88671875" style="37" hidden="1"/>
    <col min="14852" max="14852" width="5.109375" style="37" hidden="1"/>
    <col min="14853" max="14853" width="3.88671875" style="37" hidden="1"/>
    <col min="14854" max="14854" width="8.6640625" style="37" hidden="1"/>
    <col min="14855" max="14855" width="5" style="37" hidden="1"/>
    <col min="14856" max="14857" width="4.88671875" style="37" hidden="1"/>
    <col min="14858" max="14858" width="6.109375" style="37" hidden="1"/>
    <col min="14859" max="14859" width="4.109375" style="37" hidden="1"/>
    <col min="14860" max="14860" width="6.109375" style="37" hidden="1"/>
    <col min="14861" max="14861" width="4.109375" style="37" hidden="1"/>
    <col min="14862" max="14862" width="6.109375" style="37" hidden="1"/>
    <col min="14863" max="14863" width="4.109375" style="37" hidden="1"/>
    <col min="14864" max="14864" width="6.109375" style="37" hidden="1"/>
    <col min="14865" max="14865" width="4.109375" style="37" hidden="1"/>
    <col min="14866" max="14866" width="6.109375" style="37" hidden="1"/>
    <col min="14867" max="14867" width="4.109375" style="37" hidden="1"/>
    <col min="14868" max="14868" width="6.109375" style="37" hidden="1"/>
    <col min="14869" max="14869" width="4.109375" style="37" hidden="1"/>
    <col min="14870" max="14870" width="6.109375" style="37" hidden="1"/>
    <col min="14871" max="14871" width="4.109375" style="37" hidden="1"/>
    <col min="14872" max="14872" width="6.109375" style="37" hidden="1"/>
    <col min="14873" max="14873" width="4.109375" style="37" hidden="1"/>
    <col min="14874" max="14874" width="8.5546875" style="37" hidden="1"/>
    <col min="14875" max="14875" width="4.109375" style="37" hidden="1"/>
    <col min="14876" max="14877" width="4.6640625" style="37" hidden="1"/>
    <col min="14878" max="14878" width="5.88671875" style="37" hidden="1"/>
    <col min="14879" max="14879" width="4.44140625" style="37" hidden="1"/>
    <col min="14880" max="14880" width="5.5546875" style="37" hidden="1"/>
    <col min="14881" max="14881" width="3.5546875" style="37" hidden="1"/>
    <col min="14882" max="14882" width="5.5546875" style="37" hidden="1"/>
    <col min="14883" max="14883" width="3.5546875" style="37" hidden="1"/>
    <col min="14884" max="14884" width="5.88671875" style="37" hidden="1"/>
    <col min="14885" max="14885" width="6.109375" style="37" hidden="1"/>
    <col min="14886" max="14886" width="4.5546875" style="37" hidden="1"/>
    <col min="14887" max="14887" width="5.6640625" style="37" hidden="1"/>
    <col min="14888" max="14888" width="6.33203125" style="37" hidden="1"/>
    <col min="14889" max="14889" width="6.109375" style="37" hidden="1"/>
    <col min="14890" max="15104" width="9.109375" style="37" hidden="1"/>
    <col min="15105" max="15105" width="5" style="37" hidden="1"/>
    <col min="15106" max="15106" width="5.6640625" style="37" hidden="1"/>
    <col min="15107" max="15107" width="3.88671875" style="37" hidden="1"/>
    <col min="15108" max="15108" width="5.109375" style="37" hidden="1"/>
    <col min="15109" max="15109" width="3.88671875" style="37" hidden="1"/>
    <col min="15110" max="15110" width="8.6640625" style="37" hidden="1"/>
    <col min="15111" max="15111" width="5" style="37" hidden="1"/>
    <col min="15112" max="15113" width="4.88671875" style="37" hidden="1"/>
    <col min="15114" max="15114" width="6.109375" style="37" hidden="1"/>
    <col min="15115" max="15115" width="4.109375" style="37" hidden="1"/>
    <col min="15116" max="15116" width="6.109375" style="37" hidden="1"/>
    <col min="15117" max="15117" width="4.109375" style="37" hidden="1"/>
    <col min="15118" max="15118" width="6.109375" style="37" hidden="1"/>
    <col min="15119" max="15119" width="4.109375" style="37" hidden="1"/>
    <col min="15120" max="15120" width="6.109375" style="37" hidden="1"/>
    <col min="15121" max="15121" width="4.109375" style="37" hidden="1"/>
    <col min="15122" max="15122" width="6.109375" style="37" hidden="1"/>
    <col min="15123" max="15123" width="4.109375" style="37" hidden="1"/>
    <col min="15124" max="15124" width="6.109375" style="37" hidden="1"/>
    <col min="15125" max="15125" width="4.109375" style="37" hidden="1"/>
    <col min="15126" max="15126" width="6.109375" style="37" hidden="1"/>
    <col min="15127" max="15127" width="4.109375" style="37" hidden="1"/>
    <col min="15128" max="15128" width="6.109375" style="37" hidden="1"/>
    <col min="15129" max="15129" width="4.109375" style="37" hidden="1"/>
    <col min="15130" max="15130" width="8.5546875" style="37" hidden="1"/>
    <col min="15131" max="15131" width="4.109375" style="37" hidden="1"/>
    <col min="15132" max="15133" width="4.6640625" style="37" hidden="1"/>
    <col min="15134" max="15134" width="5.88671875" style="37" hidden="1"/>
    <col min="15135" max="15135" width="4.44140625" style="37" hidden="1"/>
    <col min="15136" max="15136" width="5.5546875" style="37" hidden="1"/>
    <col min="15137" max="15137" width="3.5546875" style="37" hidden="1"/>
    <col min="15138" max="15138" width="5.5546875" style="37" hidden="1"/>
    <col min="15139" max="15139" width="3.5546875" style="37" hidden="1"/>
    <col min="15140" max="15140" width="5.88671875" style="37" hidden="1"/>
    <col min="15141" max="15141" width="6.109375" style="37" hidden="1"/>
    <col min="15142" max="15142" width="4.5546875" style="37" hidden="1"/>
    <col min="15143" max="15143" width="5.6640625" style="37" hidden="1"/>
    <col min="15144" max="15144" width="6.33203125" style="37" hidden="1"/>
    <col min="15145" max="15145" width="6.109375" style="37" hidden="1"/>
    <col min="15146" max="15360" width="9.109375" style="37" hidden="1"/>
    <col min="15361" max="15361" width="5" style="37" hidden="1"/>
    <col min="15362" max="15362" width="5.6640625" style="37" hidden="1"/>
    <col min="15363" max="15363" width="3.88671875" style="37" hidden="1"/>
    <col min="15364" max="15364" width="5.109375" style="37" hidden="1"/>
    <col min="15365" max="15365" width="3.88671875" style="37" hidden="1"/>
    <col min="15366" max="15366" width="8.6640625" style="37" hidden="1"/>
    <col min="15367" max="15367" width="5" style="37" hidden="1"/>
    <col min="15368" max="15369" width="4.88671875" style="37" hidden="1"/>
    <col min="15370" max="15370" width="6.109375" style="37" hidden="1"/>
    <col min="15371" max="15371" width="4.109375" style="37" hidden="1"/>
    <col min="15372" max="15372" width="6.109375" style="37" hidden="1"/>
    <col min="15373" max="15373" width="4.109375" style="37" hidden="1"/>
    <col min="15374" max="15374" width="6.109375" style="37" hidden="1"/>
    <col min="15375" max="15375" width="4.109375" style="37" hidden="1"/>
    <col min="15376" max="15376" width="6.109375" style="37" hidden="1"/>
    <col min="15377" max="15377" width="4.109375" style="37" hidden="1"/>
    <col min="15378" max="15378" width="6.109375" style="37" hidden="1"/>
    <col min="15379" max="15379" width="4.109375" style="37" hidden="1"/>
    <col min="15380" max="15380" width="6.109375" style="37" hidden="1"/>
    <col min="15381" max="15381" width="4.109375" style="37" hidden="1"/>
    <col min="15382" max="15382" width="6.109375" style="37" hidden="1"/>
    <col min="15383" max="15383" width="4.109375" style="37" hidden="1"/>
    <col min="15384" max="15384" width="6.109375" style="37" hidden="1"/>
    <col min="15385" max="15385" width="4.109375" style="37" hidden="1"/>
    <col min="15386" max="15386" width="8.5546875" style="37" hidden="1"/>
    <col min="15387" max="15387" width="4.109375" style="37" hidden="1"/>
    <col min="15388" max="15389" width="4.6640625" style="37" hidden="1"/>
    <col min="15390" max="15390" width="5.88671875" style="37" hidden="1"/>
    <col min="15391" max="15391" width="4.44140625" style="37" hidden="1"/>
    <col min="15392" max="15392" width="5.5546875" style="37" hidden="1"/>
    <col min="15393" max="15393" width="3.5546875" style="37" hidden="1"/>
    <col min="15394" max="15394" width="5.5546875" style="37" hidden="1"/>
    <col min="15395" max="15395" width="3.5546875" style="37" hidden="1"/>
    <col min="15396" max="15396" width="5.88671875" style="37" hidden="1"/>
    <col min="15397" max="15397" width="6.109375" style="37" hidden="1"/>
    <col min="15398" max="15398" width="4.5546875" style="37" hidden="1"/>
    <col min="15399" max="15399" width="5.6640625" style="37" hidden="1"/>
    <col min="15400" max="15400" width="6.33203125" style="37" hidden="1"/>
    <col min="15401" max="15401" width="6.109375" style="37" hidden="1"/>
    <col min="15402" max="15616" width="9.109375" style="37" hidden="1"/>
    <col min="15617" max="15617" width="5" style="37" hidden="1"/>
    <col min="15618" max="15618" width="5.6640625" style="37" hidden="1"/>
    <col min="15619" max="15619" width="3.88671875" style="37" hidden="1"/>
    <col min="15620" max="15620" width="5.109375" style="37" hidden="1"/>
    <col min="15621" max="15621" width="3.88671875" style="37" hidden="1"/>
    <col min="15622" max="15622" width="8.6640625" style="37" hidden="1"/>
    <col min="15623" max="15623" width="5" style="37" hidden="1"/>
    <col min="15624" max="15625" width="4.88671875" style="37" hidden="1"/>
    <col min="15626" max="15626" width="6.109375" style="37" hidden="1"/>
    <col min="15627" max="15627" width="4.109375" style="37" hidden="1"/>
    <col min="15628" max="15628" width="6.109375" style="37" hidden="1"/>
    <col min="15629" max="15629" width="4.109375" style="37" hidden="1"/>
    <col min="15630" max="15630" width="6.109375" style="37" hidden="1"/>
    <col min="15631" max="15631" width="4.109375" style="37" hidden="1"/>
    <col min="15632" max="15632" width="6.109375" style="37" hidden="1"/>
    <col min="15633" max="15633" width="4.109375" style="37" hidden="1"/>
    <col min="15634" max="15634" width="6.109375" style="37" hidden="1"/>
    <col min="15635" max="15635" width="4.109375" style="37" hidden="1"/>
    <col min="15636" max="15636" width="6.109375" style="37" hidden="1"/>
    <col min="15637" max="15637" width="4.109375" style="37" hidden="1"/>
    <col min="15638" max="15638" width="6.109375" style="37" hidden="1"/>
    <col min="15639" max="15639" width="4.109375" style="37" hidden="1"/>
    <col min="15640" max="15640" width="6.109375" style="37" hidden="1"/>
    <col min="15641" max="15641" width="4.109375" style="37" hidden="1"/>
    <col min="15642" max="15642" width="8.5546875" style="37" hidden="1"/>
    <col min="15643" max="15643" width="4.109375" style="37" hidden="1"/>
    <col min="15644" max="15645" width="4.6640625" style="37" hidden="1"/>
    <col min="15646" max="15646" width="5.88671875" style="37" hidden="1"/>
    <col min="15647" max="15647" width="4.44140625" style="37" hidden="1"/>
    <col min="15648" max="15648" width="5.5546875" style="37" hidden="1"/>
    <col min="15649" max="15649" width="3.5546875" style="37" hidden="1"/>
    <col min="15650" max="15650" width="5.5546875" style="37" hidden="1"/>
    <col min="15651" max="15651" width="3.5546875" style="37" hidden="1"/>
    <col min="15652" max="15652" width="5.88671875" style="37" hidden="1"/>
    <col min="15653" max="15653" width="6.109375" style="37" hidden="1"/>
    <col min="15654" max="15654" width="4.5546875" style="37" hidden="1"/>
    <col min="15655" max="15655" width="5.6640625" style="37" hidden="1"/>
    <col min="15656" max="15656" width="6.33203125" style="37" hidden="1"/>
    <col min="15657" max="15657" width="6.109375" style="37" hidden="1"/>
    <col min="15658" max="15872" width="9.109375" style="37" hidden="1"/>
    <col min="15873" max="15873" width="5" style="37" hidden="1"/>
    <col min="15874" max="15874" width="5.6640625" style="37" hidden="1"/>
    <col min="15875" max="15875" width="3.88671875" style="37" hidden="1"/>
    <col min="15876" max="15876" width="5.109375" style="37" hidden="1"/>
    <col min="15877" max="15877" width="3.88671875" style="37" hidden="1"/>
    <col min="15878" max="15878" width="8.6640625" style="37" hidden="1"/>
    <col min="15879" max="15879" width="5" style="37" hidden="1"/>
    <col min="15880" max="15881" width="4.88671875" style="37" hidden="1"/>
    <col min="15882" max="15882" width="6.109375" style="37" hidden="1"/>
    <col min="15883" max="15883" width="4.109375" style="37" hidden="1"/>
    <col min="15884" max="15884" width="6.109375" style="37" hidden="1"/>
    <col min="15885" max="15885" width="4.109375" style="37" hidden="1"/>
    <col min="15886" max="15886" width="6.109375" style="37" hidden="1"/>
    <col min="15887" max="15887" width="4.109375" style="37" hidden="1"/>
    <col min="15888" max="15888" width="6.109375" style="37" hidden="1"/>
    <col min="15889" max="15889" width="4.109375" style="37" hidden="1"/>
    <col min="15890" max="15890" width="6.109375" style="37" hidden="1"/>
    <col min="15891" max="15891" width="4.109375" style="37" hidden="1"/>
    <col min="15892" max="15892" width="6.109375" style="37" hidden="1"/>
    <col min="15893" max="15893" width="4.109375" style="37" hidden="1"/>
    <col min="15894" max="15894" width="6.109375" style="37" hidden="1"/>
    <col min="15895" max="15895" width="4.109375" style="37" hidden="1"/>
    <col min="15896" max="15896" width="6.109375" style="37" hidden="1"/>
    <col min="15897" max="15897" width="4.109375" style="37" hidden="1"/>
    <col min="15898" max="15898" width="8.5546875" style="37" hidden="1"/>
    <col min="15899" max="15899" width="4.109375" style="37" hidden="1"/>
    <col min="15900" max="15901" width="4.6640625" style="37" hidden="1"/>
    <col min="15902" max="15902" width="5.88671875" style="37" hidden="1"/>
    <col min="15903" max="15903" width="4.44140625" style="37" hidden="1"/>
    <col min="15904" max="15904" width="5.5546875" style="37" hidden="1"/>
    <col min="15905" max="15905" width="3.5546875" style="37" hidden="1"/>
    <col min="15906" max="15906" width="5.5546875" style="37" hidden="1"/>
    <col min="15907" max="15907" width="3.5546875" style="37" hidden="1"/>
    <col min="15908" max="15908" width="5.88671875" style="37" hidden="1"/>
    <col min="15909" max="15909" width="6.109375" style="37" hidden="1"/>
    <col min="15910" max="15910" width="4.5546875" style="37" hidden="1"/>
    <col min="15911" max="15911" width="5.6640625" style="37" hidden="1"/>
    <col min="15912" max="15912" width="6.33203125" style="37" hidden="1"/>
    <col min="15913" max="15913" width="6.109375" style="37" hidden="1"/>
    <col min="15914" max="16128" width="9.109375" style="37" hidden="1"/>
    <col min="16129" max="16129" width="5" style="37" hidden="1"/>
    <col min="16130" max="16130" width="5.6640625" style="37" hidden="1"/>
    <col min="16131" max="16131" width="3.88671875" style="37" hidden="1"/>
    <col min="16132" max="16132" width="5.109375" style="37" hidden="1"/>
    <col min="16133" max="16133" width="3.88671875" style="37" hidden="1"/>
    <col min="16134" max="16134" width="8.6640625" style="37" hidden="1"/>
    <col min="16135" max="16135" width="5" style="37" hidden="1"/>
    <col min="16136" max="16137" width="4.88671875" style="37" hidden="1"/>
    <col min="16138" max="16138" width="6.109375" style="37" hidden="1"/>
    <col min="16139" max="16139" width="4.109375" style="37" hidden="1"/>
    <col min="16140" max="16140" width="6.109375" style="37" hidden="1"/>
    <col min="16141" max="16141" width="4.109375" style="37" hidden="1"/>
    <col min="16142" max="16142" width="6.109375" style="37" hidden="1"/>
    <col min="16143" max="16143" width="4.109375" style="37" hidden="1"/>
    <col min="16144" max="16144" width="6.109375" style="37" hidden="1"/>
    <col min="16145" max="16145" width="4.109375" style="37" hidden="1"/>
    <col min="16146" max="16146" width="6.109375" style="37" hidden="1"/>
    <col min="16147" max="16147" width="4.109375" style="37" hidden="1"/>
    <col min="16148" max="16148" width="6.109375" style="37" hidden="1"/>
    <col min="16149" max="16149" width="4.109375" style="37" hidden="1"/>
    <col min="16150" max="16150" width="6.109375" style="37" hidden="1"/>
    <col min="16151" max="16151" width="4.109375" style="37" hidden="1"/>
    <col min="16152" max="16152" width="6.109375" style="37" hidden="1"/>
    <col min="16153" max="16153" width="4.109375" style="37" hidden="1"/>
    <col min="16154" max="16154" width="8.5546875" style="37" hidden="1"/>
    <col min="16155" max="16155" width="4.109375" style="37" hidden="1"/>
    <col min="16156" max="16157" width="4.6640625" style="37" hidden="1"/>
    <col min="16158" max="16158" width="5.88671875" style="37" hidden="1"/>
    <col min="16159" max="16159" width="4.44140625" style="37" hidden="1"/>
    <col min="16160" max="16160" width="5.5546875" style="37" hidden="1"/>
    <col min="16161" max="16161" width="3.5546875" style="37" hidden="1"/>
    <col min="16162" max="16162" width="5.5546875" style="37" hidden="1"/>
    <col min="16163" max="16163" width="3.5546875" style="37" hidden="1"/>
    <col min="16164" max="16164" width="5.88671875" style="37" hidden="1"/>
    <col min="16165" max="16165" width="6.109375" style="37" hidden="1"/>
    <col min="16166" max="16166" width="4.5546875" style="37" hidden="1"/>
    <col min="16167" max="16167" width="5.6640625" style="37" hidden="1"/>
    <col min="16168" max="16168" width="6.33203125" style="37" hidden="1"/>
    <col min="16169" max="16169" width="6.109375" style="37" hidden="1"/>
    <col min="16170" max="16384" width="9.109375" style="37" hidden="1"/>
  </cols>
  <sheetData>
    <row r="1" spans="1:41" ht="20.7" x14ac:dyDescent="0.2">
      <c r="A1" s="444" t="s">
        <v>81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</row>
    <row r="2" spans="1:41" x14ac:dyDescent="0.2">
      <c r="A2" s="373" t="s">
        <v>113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</row>
    <row r="3" spans="1:41" ht="21.3" x14ac:dyDescent="0.2">
      <c r="A3" s="445" t="s">
        <v>114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</row>
    <row r="4" spans="1:41" ht="12.7" x14ac:dyDescent="0.2">
      <c r="A4" s="358"/>
      <c r="B4" s="358"/>
      <c r="C4" s="358"/>
      <c r="D4" s="358"/>
      <c r="E4" s="358"/>
      <c r="F4" s="358"/>
      <c r="G4" s="358"/>
      <c r="H4" s="358"/>
      <c r="I4" s="358"/>
      <c r="J4" s="185"/>
    </row>
    <row r="5" spans="1:41" ht="14.4" x14ac:dyDescent="0.2">
      <c r="A5" s="360" t="s">
        <v>115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</row>
    <row r="6" spans="1:41" ht="15.05" x14ac:dyDescent="0.25"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</row>
    <row r="7" spans="1:41" ht="13.15" x14ac:dyDescent="0.2">
      <c r="A7" s="443" t="s">
        <v>116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</row>
    <row r="8" spans="1:41" ht="13.5" thickBo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</row>
    <row r="9" spans="1:41" ht="13.15" thickBot="1" x14ac:dyDescent="0.25">
      <c r="A9" s="446" t="s">
        <v>16</v>
      </c>
      <c r="B9" s="449" t="s">
        <v>117</v>
      </c>
      <c r="C9" s="450"/>
      <c r="D9" s="450"/>
      <c r="E9" s="450"/>
      <c r="F9" s="450"/>
      <c r="G9" s="451"/>
      <c r="H9" s="452" t="s">
        <v>118</v>
      </c>
      <c r="I9" s="453"/>
      <c r="J9" s="456" t="s">
        <v>119</v>
      </c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  <c r="AA9" s="458"/>
      <c r="AB9" s="438" t="s">
        <v>120</v>
      </c>
      <c r="AC9" s="439"/>
      <c r="AD9" s="419" t="s">
        <v>121</v>
      </c>
      <c r="AE9" s="420"/>
      <c r="AF9" s="423" t="s">
        <v>94</v>
      </c>
      <c r="AG9" s="424"/>
      <c r="AH9" s="424"/>
      <c r="AI9" s="424"/>
      <c r="AJ9" s="424"/>
      <c r="AK9" s="425"/>
      <c r="AL9" s="426" t="s">
        <v>122</v>
      </c>
      <c r="AM9" s="427"/>
    </row>
    <row r="10" spans="1:41" ht="25.2" customHeight="1" thickBot="1" x14ac:dyDescent="0.25">
      <c r="A10" s="447"/>
      <c r="B10" s="461" t="s">
        <v>0</v>
      </c>
      <c r="C10" s="462"/>
      <c r="D10" s="461" t="s">
        <v>1</v>
      </c>
      <c r="E10" s="462"/>
      <c r="F10" s="430" t="s">
        <v>123</v>
      </c>
      <c r="G10" s="431"/>
      <c r="H10" s="454"/>
      <c r="I10" s="455"/>
      <c r="J10" s="432" t="s">
        <v>124</v>
      </c>
      <c r="K10" s="433"/>
      <c r="L10" s="433"/>
      <c r="M10" s="434"/>
      <c r="N10" s="435" t="s">
        <v>125</v>
      </c>
      <c r="O10" s="436"/>
      <c r="P10" s="436"/>
      <c r="Q10" s="437"/>
      <c r="R10" s="435" t="s">
        <v>126</v>
      </c>
      <c r="S10" s="436"/>
      <c r="T10" s="436"/>
      <c r="U10" s="437"/>
      <c r="V10" s="435" t="s">
        <v>127</v>
      </c>
      <c r="W10" s="436"/>
      <c r="X10" s="436"/>
      <c r="Y10" s="437"/>
      <c r="Z10" s="459" t="s">
        <v>123</v>
      </c>
      <c r="AA10" s="460"/>
      <c r="AB10" s="440"/>
      <c r="AC10" s="441"/>
      <c r="AD10" s="421"/>
      <c r="AE10" s="422"/>
      <c r="AF10" s="415" t="s">
        <v>0</v>
      </c>
      <c r="AG10" s="416"/>
      <c r="AH10" s="415" t="s">
        <v>1</v>
      </c>
      <c r="AI10" s="416"/>
      <c r="AJ10" s="417" t="s">
        <v>123</v>
      </c>
      <c r="AK10" s="418"/>
      <c r="AL10" s="428"/>
      <c r="AM10" s="429"/>
    </row>
    <row r="11" spans="1:41" ht="121.5" thickBot="1" x14ac:dyDescent="0.25">
      <c r="A11" s="448"/>
      <c r="B11" s="97" t="s">
        <v>128</v>
      </c>
      <c r="C11" s="98" t="s">
        <v>129</v>
      </c>
      <c r="D11" s="97" t="s">
        <v>128</v>
      </c>
      <c r="E11" s="98" t="s">
        <v>129</v>
      </c>
      <c r="F11" s="97" t="s">
        <v>130</v>
      </c>
      <c r="G11" s="314" t="s">
        <v>131</v>
      </c>
      <c r="H11" s="318" t="s">
        <v>132</v>
      </c>
      <c r="I11" s="319" t="s">
        <v>133</v>
      </c>
      <c r="J11" s="100" t="s">
        <v>134</v>
      </c>
      <c r="K11" s="101" t="s">
        <v>135</v>
      </c>
      <c r="L11" s="100" t="s">
        <v>136</v>
      </c>
      <c r="M11" s="101" t="s">
        <v>135</v>
      </c>
      <c r="N11" s="100" t="s">
        <v>134</v>
      </c>
      <c r="O11" s="101" t="s">
        <v>135</v>
      </c>
      <c r="P11" s="100" t="s">
        <v>136</v>
      </c>
      <c r="Q11" s="101" t="s">
        <v>135</v>
      </c>
      <c r="R11" s="100" t="s">
        <v>134</v>
      </c>
      <c r="S11" s="101" t="s">
        <v>135</v>
      </c>
      <c r="T11" s="100" t="s">
        <v>136</v>
      </c>
      <c r="U11" s="101" t="s">
        <v>135</v>
      </c>
      <c r="V11" s="100" t="s">
        <v>134</v>
      </c>
      <c r="W11" s="101" t="s">
        <v>135</v>
      </c>
      <c r="X11" s="100" t="s">
        <v>136</v>
      </c>
      <c r="Y11" s="101" t="s">
        <v>135</v>
      </c>
      <c r="Z11" s="99" t="s">
        <v>137</v>
      </c>
      <c r="AA11" s="327" t="s">
        <v>129</v>
      </c>
      <c r="AB11" s="332" t="s">
        <v>132</v>
      </c>
      <c r="AC11" s="333" t="s">
        <v>138</v>
      </c>
      <c r="AD11" s="99" t="s">
        <v>139</v>
      </c>
      <c r="AE11" s="344" t="s">
        <v>129</v>
      </c>
      <c r="AF11" s="97" t="s">
        <v>128</v>
      </c>
      <c r="AG11" s="101" t="s">
        <v>135</v>
      </c>
      <c r="AH11" s="102" t="s">
        <v>128</v>
      </c>
      <c r="AI11" s="101" t="s">
        <v>140</v>
      </c>
      <c r="AJ11" s="99" t="s">
        <v>141</v>
      </c>
      <c r="AK11" s="349" t="s">
        <v>142</v>
      </c>
      <c r="AL11" s="103" t="s">
        <v>143</v>
      </c>
      <c r="AM11" s="104" t="s">
        <v>129</v>
      </c>
    </row>
    <row r="12" spans="1:41" ht="26.3" x14ac:dyDescent="0.2">
      <c r="A12" s="105">
        <v>117</v>
      </c>
      <c r="B12" s="53">
        <f>ИТОГИ_ЛА_ПСИ!F15</f>
        <v>2055</v>
      </c>
      <c r="C12" s="195">
        <f t="shared" ref="C12:C17" si="0">IF(B12="","",RANK(B12,$B$12:$B$17))</f>
        <v>6</v>
      </c>
      <c r="D12" s="171">
        <f>ИТОГИ_ЛА_ПСИ!K15</f>
        <v>2056</v>
      </c>
      <c r="E12" s="195">
        <f t="shared" ref="E12:E17" si="1">IF(D12="","",RANK(D12,$D$12:$D$17))</f>
        <v>6</v>
      </c>
      <c r="F12" s="171">
        <f>ИТОГИ_ЛА_ПСИ!L15</f>
        <v>4111</v>
      </c>
      <c r="G12" s="315">
        <f>IF(F12="","",RANK(F12,$F$12:$F$17,0))</f>
        <v>6</v>
      </c>
      <c r="H12" s="320">
        <v>6</v>
      </c>
      <c r="I12" s="320">
        <v>6</v>
      </c>
      <c r="J12" s="106">
        <v>1.8252314814814815E-2</v>
      </c>
      <c r="K12" s="107">
        <f>IF(J12="","",RANK(J12,$J$12:$J$17,1))</f>
        <v>6</v>
      </c>
      <c r="L12" s="106">
        <v>1.1678240740740741E-2</v>
      </c>
      <c r="M12" s="107">
        <f>IF(L12="","",RANK(L12,$L$12:$L$17,1))</f>
        <v>4</v>
      </c>
      <c r="N12" s="106">
        <v>4.1874999999999996E-2</v>
      </c>
      <c r="O12" s="107">
        <f>IF(N12="","",RANK(N12,$N$12:$N$17,1))</f>
        <v>6</v>
      </c>
      <c r="P12" s="106">
        <v>3.2442129629629633E-2</v>
      </c>
      <c r="Q12" s="107">
        <f>IF(P12="","",RANK(P12,$P$12:$P$17,1))</f>
        <v>6</v>
      </c>
      <c r="R12" s="106">
        <v>5.8692129629629629E-2</v>
      </c>
      <c r="S12" s="107">
        <f t="shared" ref="S12:S17" si="2">IF(R12="","",RANK(R12,$R$12:$R$17,1))</f>
        <v>6</v>
      </c>
      <c r="T12" s="106">
        <v>4.1886574074074069E-2</v>
      </c>
      <c r="U12" s="107">
        <f t="shared" ref="U12:U17" si="3">IF(T12="","",RANK(T12,$T$12:$T$17,1))</f>
        <v>6</v>
      </c>
      <c r="V12" s="106">
        <v>5.4942129629629632E-2</v>
      </c>
      <c r="W12" s="107">
        <f t="shared" ref="W12:W17" si="4">IF(V12="","",RANK(V12,$V$12:$V$17,1))</f>
        <v>6</v>
      </c>
      <c r="X12" s="106">
        <v>7.8263888888888897E-2</v>
      </c>
      <c r="Y12" s="108">
        <f t="shared" ref="Y12:Y17" si="5">IF(X12="","",RANK(X12,$X$12:$X$17,1))</f>
        <v>6</v>
      </c>
      <c r="Z12" s="109">
        <f t="shared" ref="Z12:Z17" si="6">IF(SUM(J12,L12,N12,P12,R12,T12,V12,X12)=0,"",SUM(J12,L12,N12,P12,R12,T12,V12,X12))</f>
        <v>0.33803240740740742</v>
      </c>
      <c r="AA12" s="328">
        <f t="shared" ref="AA12:AA17" si="7">IF(Z12="","",RANK(Z12,$Z$12:$Z$17,1))</f>
        <v>6</v>
      </c>
      <c r="AB12" s="334">
        <v>5</v>
      </c>
      <c r="AC12" s="335">
        <v>5</v>
      </c>
      <c r="AD12" s="110">
        <v>1786</v>
      </c>
      <c r="AE12" s="345">
        <f t="shared" ref="AE12:AE17" si="8">IF(AD12="","",RANK(AD12,$AD$12:$AD$17,0))</f>
        <v>5</v>
      </c>
      <c r="AF12" s="110">
        <v>1905</v>
      </c>
      <c r="AG12" s="111">
        <f t="shared" ref="AG12:AG17" si="9">IF(AF12="","",RANK(AF12,$AF$12:$AF$17,0))</f>
        <v>6</v>
      </c>
      <c r="AH12" s="110">
        <v>2055</v>
      </c>
      <c r="AI12" s="111">
        <f t="shared" ref="AI12:AI17" si="10">IF(AH12="","",RANK(AH12,$AH$12:$AH$17,0))</f>
        <v>5</v>
      </c>
      <c r="AJ12" s="112">
        <f>SUM(AF12,AH12)</f>
        <v>3960</v>
      </c>
      <c r="AK12" s="350">
        <f t="shared" ref="AK12:AK17" si="11">IF(AJ12="","",RANK(AJ12,$AJ$12:$AJ$17,0))</f>
        <v>6</v>
      </c>
      <c r="AL12" s="113">
        <f t="shared" ref="AL12:AL17" si="12">SUM(G12,H12,I12,AA12,AB12,AC12,AE12,AK12)</f>
        <v>45</v>
      </c>
      <c r="AM12" s="114">
        <f t="shared" ref="AM12:AM17" si="13">RANK(AL12,$AL$12:$AL$17,1)</f>
        <v>6</v>
      </c>
      <c r="AN12" s="115"/>
      <c r="AO12" s="32"/>
    </row>
    <row r="13" spans="1:41" ht="26.3" x14ac:dyDescent="0.2">
      <c r="A13" s="116">
        <v>121</v>
      </c>
      <c r="B13" s="53">
        <f>ИТОГИ_ЛА_ПСИ!F16</f>
        <v>2282</v>
      </c>
      <c r="C13" s="196">
        <f t="shared" si="0"/>
        <v>4</v>
      </c>
      <c r="D13" s="110">
        <f>ИТОГИ_ЛА_ПСИ!K16</f>
        <v>2414</v>
      </c>
      <c r="E13" s="196">
        <f t="shared" si="1"/>
        <v>4</v>
      </c>
      <c r="F13" s="123">
        <f>ИТОГИ_ЛА_ПСИ!L16</f>
        <v>4696</v>
      </c>
      <c r="G13" s="316">
        <f t="shared" ref="G13:G17" si="14">IF(F13="","",RANK(F13,$F$12:$F$17,0))</f>
        <v>3</v>
      </c>
      <c r="H13" s="321">
        <v>2</v>
      </c>
      <c r="I13" s="322">
        <v>4</v>
      </c>
      <c r="J13" s="106">
        <v>1.1747685185185186E-2</v>
      </c>
      <c r="K13" s="107">
        <f t="shared" ref="K13:K18" si="15">IF(J13="","",RANK(J13,$J$12:$J$17,1))</f>
        <v>1</v>
      </c>
      <c r="L13" s="106">
        <v>8.9930555555555545E-3</v>
      </c>
      <c r="M13" s="107">
        <f t="shared" ref="M13:M18" si="16">IF(L13="","",RANK(L13,$L$12:$L$17,1))</f>
        <v>1</v>
      </c>
      <c r="N13" s="106">
        <v>3.2673611111111105E-2</v>
      </c>
      <c r="O13" s="107">
        <f t="shared" ref="O13:O18" si="17">IF(N13="","",RANK(N13,$N$12:$N$17,1))</f>
        <v>4</v>
      </c>
      <c r="P13" s="106">
        <v>2.7789351851851853E-2</v>
      </c>
      <c r="Q13" s="107">
        <f t="shared" ref="Q13:Q18" si="18">IF(P13="","",RANK(P13,$P$12:$P$17,1))</f>
        <v>4</v>
      </c>
      <c r="R13" s="106">
        <v>2.3842592592592596E-2</v>
      </c>
      <c r="S13" s="107">
        <f t="shared" si="2"/>
        <v>1</v>
      </c>
      <c r="T13" s="106">
        <v>3.3252314814814811E-2</v>
      </c>
      <c r="U13" s="107">
        <f t="shared" si="3"/>
        <v>4</v>
      </c>
      <c r="V13" s="106">
        <v>4.4675925925925924E-2</v>
      </c>
      <c r="W13" s="107">
        <f t="shared" si="4"/>
        <v>3</v>
      </c>
      <c r="X13" s="106">
        <v>5.1400462962962967E-2</v>
      </c>
      <c r="Y13" s="107">
        <f t="shared" si="5"/>
        <v>4</v>
      </c>
      <c r="Z13" s="109">
        <f t="shared" si="6"/>
        <v>0.234375</v>
      </c>
      <c r="AA13" s="328">
        <f t="shared" si="7"/>
        <v>3</v>
      </c>
      <c r="AB13" s="336">
        <v>3</v>
      </c>
      <c r="AC13" s="337">
        <v>4</v>
      </c>
      <c r="AD13" s="110">
        <v>2340</v>
      </c>
      <c r="AE13" s="346">
        <f t="shared" si="8"/>
        <v>2</v>
      </c>
      <c r="AF13" s="110">
        <v>2078</v>
      </c>
      <c r="AG13" s="117">
        <f t="shared" si="9"/>
        <v>4</v>
      </c>
      <c r="AH13" s="110">
        <v>2316</v>
      </c>
      <c r="AI13" s="117">
        <f t="shared" si="10"/>
        <v>3</v>
      </c>
      <c r="AJ13" s="118">
        <f>SUM(AF13,AH13)</f>
        <v>4394</v>
      </c>
      <c r="AK13" s="350">
        <f t="shared" si="11"/>
        <v>4</v>
      </c>
      <c r="AL13" s="119">
        <f t="shared" si="12"/>
        <v>25</v>
      </c>
      <c r="AM13" s="120">
        <f t="shared" si="13"/>
        <v>4</v>
      </c>
      <c r="AN13" s="115"/>
      <c r="AO13" s="32"/>
    </row>
    <row r="14" spans="1:41" ht="26.3" x14ac:dyDescent="0.2">
      <c r="A14" s="116">
        <v>125</v>
      </c>
      <c r="B14" s="53">
        <f>ИТОГИ_ЛА_ПСИ!F17</f>
        <v>2386</v>
      </c>
      <c r="C14" s="196">
        <f t="shared" si="0"/>
        <v>3</v>
      </c>
      <c r="D14" s="110">
        <f>ИТОГИ_ЛА_ПСИ!K17</f>
        <v>2650</v>
      </c>
      <c r="E14" s="196">
        <f t="shared" si="1"/>
        <v>1</v>
      </c>
      <c r="F14" s="123">
        <f>ИТОГИ_ЛА_ПСИ!L17</f>
        <v>5036</v>
      </c>
      <c r="G14" s="316">
        <f t="shared" si="14"/>
        <v>2</v>
      </c>
      <c r="H14" s="322">
        <v>4</v>
      </c>
      <c r="I14" s="323">
        <v>3</v>
      </c>
      <c r="J14" s="106">
        <v>1.3252314814814814E-2</v>
      </c>
      <c r="K14" s="107">
        <f t="shared" si="15"/>
        <v>2</v>
      </c>
      <c r="L14" s="106">
        <v>1.1111111111111112E-2</v>
      </c>
      <c r="M14" s="107">
        <f t="shared" si="16"/>
        <v>3</v>
      </c>
      <c r="N14" s="106">
        <v>2.704861111111111E-2</v>
      </c>
      <c r="O14" s="107">
        <f t="shared" si="17"/>
        <v>3</v>
      </c>
      <c r="P14" s="106">
        <v>1.8657407407407407E-2</v>
      </c>
      <c r="Q14" s="107">
        <f t="shared" si="18"/>
        <v>2</v>
      </c>
      <c r="R14" s="106">
        <v>4.2708333333333327E-2</v>
      </c>
      <c r="S14" s="107">
        <f t="shared" si="2"/>
        <v>3</v>
      </c>
      <c r="T14" s="106">
        <v>2.6446759259259264E-2</v>
      </c>
      <c r="U14" s="107">
        <f t="shared" si="3"/>
        <v>3</v>
      </c>
      <c r="V14" s="106">
        <v>2.9201388888888888E-2</v>
      </c>
      <c r="W14" s="107">
        <f t="shared" si="4"/>
        <v>1</v>
      </c>
      <c r="X14" s="106">
        <v>3.2314814814814817E-2</v>
      </c>
      <c r="Y14" s="107">
        <f t="shared" si="5"/>
        <v>1</v>
      </c>
      <c r="Z14" s="121">
        <f t="shared" si="6"/>
        <v>0.20074074074074075</v>
      </c>
      <c r="AA14" s="329">
        <f t="shared" si="7"/>
        <v>1</v>
      </c>
      <c r="AB14" s="338">
        <v>2</v>
      </c>
      <c r="AC14" s="339">
        <v>3</v>
      </c>
      <c r="AD14" s="110">
        <v>2044</v>
      </c>
      <c r="AE14" s="347">
        <f t="shared" si="8"/>
        <v>3</v>
      </c>
      <c r="AF14" s="110">
        <v>2329</v>
      </c>
      <c r="AG14" s="117">
        <f t="shared" si="9"/>
        <v>2</v>
      </c>
      <c r="AH14" s="110">
        <v>2455</v>
      </c>
      <c r="AI14" s="179">
        <f t="shared" si="10"/>
        <v>2</v>
      </c>
      <c r="AJ14" s="118">
        <f>SUM(AF14,AH14)</f>
        <v>4784</v>
      </c>
      <c r="AK14" s="351">
        <f t="shared" si="11"/>
        <v>2</v>
      </c>
      <c r="AL14" s="119">
        <f>SUM(G14,H14,I14,AA14,AB14,AC14,AE14,AK14)</f>
        <v>20</v>
      </c>
      <c r="AM14" s="200">
        <f t="shared" si="13"/>
        <v>2</v>
      </c>
      <c r="AN14" s="115"/>
      <c r="AO14" s="32"/>
    </row>
    <row r="15" spans="1:41" ht="26.3" x14ac:dyDescent="0.2">
      <c r="A15" s="116">
        <v>126</v>
      </c>
      <c r="B15" s="53">
        <f>ИТОГИ_ЛА_ПСИ!F18</f>
        <v>2414</v>
      </c>
      <c r="C15" s="196">
        <f t="shared" si="0"/>
        <v>2</v>
      </c>
      <c r="D15" s="110">
        <f>ИТОГИ_ЛА_ПСИ!K18</f>
        <v>2083</v>
      </c>
      <c r="E15" s="196">
        <f t="shared" si="1"/>
        <v>5</v>
      </c>
      <c r="F15" s="123">
        <f>ИТОГИ_ЛА_ПСИ!L18</f>
        <v>4497</v>
      </c>
      <c r="G15" s="316">
        <f t="shared" si="14"/>
        <v>5</v>
      </c>
      <c r="H15" s="322">
        <v>5</v>
      </c>
      <c r="I15" s="322">
        <v>5</v>
      </c>
      <c r="J15" s="106">
        <v>1.4363425925925925E-2</v>
      </c>
      <c r="K15" s="107">
        <f t="shared" si="15"/>
        <v>5</v>
      </c>
      <c r="L15" s="106">
        <v>1.2731481481481481E-2</v>
      </c>
      <c r="M15" s="107">
        <f t="shared" si="16"/>
        <v>6</v>
      </c>
      <c r="N15" s="106">
        <v>2.6782407407407408E-2</v>
      </c>
      <c r="O15" s="107">
        <f t="shared" si="17"/>
        <v>2</v>
      </c>
      <c r="P15" s="106">
        <v>3.0451388888888889E-2</v>
      </c>
      <c r="Q15" s="107">
        <f t="shared" si="18"/>
        <v>5</v>
      </c>
      <c r="R15" s="106">
        <v>5.5335648148148148E-2</v>
      </c>
      <c r="S15" s="107">
        <f t="shared" si="2"/>
        <v>5</v>
      </c>
      <c r="T15" s="106">
        <v>3.3611111111111112E-2</v>
      </c>
      <c r="U15" s="107">
        <f t="shared" si="3"/>
        <v>5</v>
      </c>
      <c r="V15" s="106">
        <v>4.5868055555555558E-2</v>
      </c>
      <c r="W15" s="107">
        <f t="shared" si="4"/>
        <v>4</v>
      </c>
      <c r="X15" s="106">
        <v>3.770833333333333E-2</v>
      </c>
      <c r="Y15" s="107">
        <f t="shared" si="5"/>
        <v>2</v>
      </c>
      <c r="Z15" s="109">
        <f t="shared" si="6"/>
        <v>0.25685185185185189</v>
      </c>
      <c r="AA15" s="328">
        <f t="shared" si="7"/>
        <v>5</v>
      </c>
      <c r="AB15" s="340">
        <v>6</v>
      </c>
      <c r="AC15" s="337">
        <v>6</v>
      </c>
      <c r="AD15" s="110">
        <v>1549</v>
      </c>
      <c r="AE15" s="345">
        <f t="shared" si="8"/>
        <v>6</v>
      </c>
      <c r="AF15" s="110">
        <v>2068</v>
      </c>
      <c r="AG15" s="117">
        <f t="shared" si="9"/>
        <v>5</v>
      </c>
      <c r="AH15" s="110">
        <v>1961</v>
      </c>
      <c r="AI15" s="111">
        <f t="shared" si="10"/>
        <v>6</v>
      </c>
      <c r="AJ15" s="118">
        <f>SUM(AF15,AH15)</f>
        <v>4029</v>
      </c>
      <c r="AK15" s="350">
        <f t="shared" si="11"/>
        <v>5</v>
      </c>
      <c r="AL15" s="119">
        <f t="shared" si="12"/>
        <v>43</v>
      </c>
      <c r="AM15" s="120">
        <f t="shared" si="13"/>
        <v>5</v>
      </c>
      <c r="AN15" s="115"/>
      <c r="AO15" s="32"/>
    </row>
    <row r="16" spans="1:41" ht="26.3" x14ac:dyDescent="0.2">
      <c r="A16" s="116">
        <v>127</v>
      </c>
      <c r="B16" s="53">
        <f>ИТОГИ_ЛА_ПСИ!F19</f>
        <v>2274</v>
      </c>
      <c r="C16" s="196">
        <f t="shared" si="0"/>
        <v>5</v>
      </c>
      <c r="D16" s="110">
        <f>ИТОГИ_ЛА_ПСИ!K19</f>
        <v>2421</v>
      </c>
      <c r="E16" s="196">
        <f t="shared" si="1"/>
        <v>3</v>
      </c>
      <c r="F16" s="123">
        <f>ИТОГИ_ЛА_ПСИ!L19</f>
        <v>4695</v>
      </c>
      <c r="G16" s="316">
        <f t="shared" si="14"/>
        <v>4</v>
      </c>
      <c r="H16" s="324">
        <v>1</v>
      </c>
      <c r="I16" s="324">
        <v>1</v>
      </c>
      <c r="J16" s="106">
        <v>1.3344907407407408E-2</v>
      </c>
      <c r="K16" s="107">
        <f t="shared" si="15"/>
        <v>3</v>
      </c>
      <c r="L16" s="106">
        <v>1.0208333333333333E-2</v>
      </c>
      <c r="M16" s="107">
        <f t="shared" si="16"/>
        <v>2</v>
      </c>
      <c r="N16" s="122">
        <v>2.5057870370370373E-2</v>
      </c>
      <c r="O16" s="117">
        <f t="shared" si="17"/>
        <v>1</v>
      </c>
      <c r="P16" s="106">
        <v>2.0949074074074075E-2</v>
      </c>
      <c r="Q16" s="107">
        <f t="shared" si="18"/>
        <v>3</v>
      </c>
      <c r="R16" s="106">
        <v>4.2812500000000003E-2</v>
      </c>
      <c r="S16" s="107">
        <f t="shared" si="2"/>
        <v>4</v>
      </c>
      <c r="T16" s="106">
        <v>2.4375000000000004E-2</v>
      </c>
      <c r="U16" s="107">
        <f t="shared" si="3"/>
        <v>2</v>
      </c>
      <c r="V16" s="106">
        <v>4.1412037037037039E-2</v>
      </c>
      <c r="W16" s="107">
        <f t="shared" si="4"/>
        <v>2</v>
      </c>
      <c r="X16" s="106">
        <v>3.7939814814814815E-2</v>
      </c>
      <c r="Y16" s="107">
        <f t="shared" si="5"/>
        <v>3</v>
      </c>
      <c r="Z16" s="121">
        <f t="shared" si="6"/>
        <v>0.21609953703703708</v>
      </c>
      <c r="AA16" s="330">
        <f t="shared" si="7"/>
        <v>2</v>
      </c>
      <c r="AB16" s="340">
        <v>4</v>
      </c>
      <c r="AC16" s="341">
        <v>1</v>
      </c>
      <c r="AD16" s="110">
        <v>2003</v>
      </c>
      <c r="AE16" s="345">
        <f t="shared" si="8"/>
        <v>4</v>
      </c>
      <c r="AF16" s="123">
        <v>2345</v>
      </c>
      <c r="AG16" s="117">
        <f t="shared" si="9"/>
        <v>1</v>
      </c>
      <c r="AH16" s="110">
        <v>2219</v>
      </c>
      <c r="AI16" s="117">
        <f t="shared" si="10"/>
        <v>4</v>
      </c>
      <c r="AJ16" s="118">
        <f>SUM(AF16,AH16)</f>
        <v>4564</v>
      </c>
      <c r="AK16" s="352">
        <f t="shared" si="11"/>
        <v>3</v>
      </c>
      <c r="AL16" s="119">
        <f t="shared" si="12"/>
        <v>20</v>
      </c>
      <c r="AM16" s="200">
        <f t="shared" si="13"/>
        <v>2</v>
      </c>
      <c r="AN16" s="115"/>
      <c r="AO16" s="32"/>
    </row>
    <row r="17" spans="1:41" ht="25.7" thickBot="1" x14ac:dyDescent="0.25">
      <c r="A17" s="124">
        <v>135</v>
      </c>
      <c r="B17" s="129">
        <f>ИТОГИ_ЛА_ПСИ!F20</f>
        <v>2500</v>
      </c>
      <c r="C17" s="197">
        <f t="shared" si="0"/>
        <v>1</v>
      </c>
      <c r="D17" s="198">
        <f>ИТОГИ_ЛА_ПСИ!K20</f>
        <v>2604</v>
      </c>
      <c r="E17" s="197">
        <f t="shared" si="1"/>
        <v>2</v>
      </c>
      <c r="F17" s="129">
        <f>ИТОГИ_ЛА_ПСИ!L20</f>
        <v>5104</v>
      </c>
      <c r="G17" s="317">
        <f t="shared" si="14"/>
        <v>1</v>
      </c>
      <c r="H17" s="325">
        <v>3</v>
      </c>
      <c r="I17" s="326">
        <v>2</v>
      </c>
      <c r="J17" s="125">
        <v>1.3865740740740739E-2</v>
      </c>
      <c r="K17" s="126">
        <f t="shared" si="15"/>
        <v>4</v>
      </c>
      <c r="L17" s="125">
        <v>1.2453703703703703E-2</v>
      </c>
      <c r="M17" s="126">
        <f t="shared" si="16"/>
        <v>5</v>
      </c>
      <c r="N17" s="125">
        <v>3.4687500000000003E-2</v>
      </c>
      <c r="O17" s="126">
        <f t="shared" si="17"/>
        <v>5</v>
      </c>
      <c r="P17" s="125">
        <v>1.8194444444444444E-2</v>
      </c>
      <c r="Q17" s="126">
        <f t="shared" si="18"/>
        <v>1</v>
      </c>
      <c r="R17" s="125">
        <v>3.4814814814814812E-2</v>
      </c>
      <c r="S17" s="126">
        <f t="shared" si="2"/>
        <v>2</v>
      </c>
      <c r="T17" s="125">
        <v>2.4120370370370372E-2</v>
      </c>
      <c r="U17" s="126">
        <f t="shared" si="3"/>
        <v>1</v>
      </c>
      <c r="V17" s="125">
        <v>4.8831018518518517E-2</v>
      </c>
      <c r="W17" s="126">
        <f t="shared" si="4"/>
        <v>5</v>
      </c>
      <c r="X17" s="125">
        <v>5.3738425925925926E-2</v>
      </c>
      <c r="Y17" s="127">
        <f t="shared" si="5"/>
        <v>5</v>
      </c>
      <c r="Z17" s="128">
        <f t="shared" si="6"/>
        <v>0.2407060185185185</v>
      </c>
      <c r="AA17" s="331">
        <f t="shared" si="7"/>
        <v>4</v>
      </c>
      <c r="AB17" s="342">
        <v>1</v>
      </c>
      <c r="AC17" s="343">
        <v>2</v>
      </c>
      <c r="AD17" s="129">
        <v>2626</v>
      </c>
      <c r="AE17" s="348">
        <f t="shared" si="8"/>
        <v>1</v>
      </c>
      <c r="AF17" s="129">
        <v>2229</v>
      </c>
      <c r="AG17" s="180">
        <f t="shared" si="9"/>
        <v>3</v>
      </c>
      <c r="AH17" s="129">
        <v>2636</v>
      </c>
      <c r="AI17" s="181">
        <f t="shared" si="10"/>
        <v>1</v>
      </c>
      <c r="AJ17" s="130">
        <f>SUM($AF$17,$AH$17)</f>
        <v>4865</v>
      </c>
      <c r="AK17" s="353">
        <f t="shared" si="11"/>
        <v>1</v>
      </c>
      <c r="AL17" s="131">
        <f t="shared" si="12"/>
        <v>15</v>
      </c>
      <c r="AM17" s="199">
        <f t="shared" si="13"/>
        <v>1</v>
      </c>
      <c r="AN17" s="115"/>
      <c r="AO17" s="32"/>
    </row>
    <row r="18" spans="1:41" ht="15.65" x14ac:dyDescent="0.2">
      <c r="K18" s="132" t="str">
        <f t="shared" si="15"/>
        <v/>
      </c>
      <c r="M18" s="132" t="str">
        <f t="shared" si="16"/>
        <v/>
      </c>
      <c r="O18" s="132" t="str">
        <f t="shared" si="17"/>
        <v/>
      </c>
      <c r="Q18" s="132" t="str">
        <f t="shared" si="18"/>
        <v/>
      </c>
    </row>
    <row r="19" spans="1:41" ht="13.15" x14ac:dyDescent="0.25">
      <c r="A19" s="201" t="s">
        <v>243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84"/>
    </row>
    <row r="20" spans="1:41" ht="13.15" x14ac:dyDescent="0.25">
      <c r="A20" s="201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</row>
    <row r="21" spans="1:41" ht="13.15" x14ac:dyDescent="0.25">
      <c r="A21" s="442" t="s">
        <v>244</v>
      </c>
      <c r="B21" s="442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</row>
    <row r="22" spans="1:41" x14ac:dyDescent="0.2"/>
    <row r="23" spans="1:41" x14ac:dyDescent="0.2"/>
    <row r="24" spans="1:41" x14ac:dyDescent="0.2"/>
    <row r="25" spans="1:41" x14ac:dyDescent="0.2"/>
    <row r="26" spans="1:41" hidden="1" x14ac:dyDescent="0.2"/>
    <row r="27" spans="1:41" hidden="1" x14ac:dyDescent="0.2"/>
    <row r="28" spans="1:41" hidden="1" x14ac:dyDescent="0.2"/>
    <row r="29" spans="1:41" hidden="1" x14ac:dyDescent="0.2"/>
    <row r="30" spans="1:41" hidden="1" x14ac:dyDescent="0.2"/>
    <row r="31" spans="1:41" hidden="1" x14ac:dyDescent="0.2"/>
    <row r="32" spans="1:41" hidden="1" x14ac:dyDescent="0.2"/>
    <row r="33" hidden="1" x14ac:dyDescent="0.2"/>
    <row r="34" hidden="1" x14ac:dyDescent="0.2"/>
    <row r="35" hidden="1" x14ac:dyDescent="0.2"/>
  </sheetData>
  <sheetProtection password="DA94" sheet="1" objects="1" scenarios="1" selectLockedCells="1" selectUnlockedCells="1"/>
  <mergeCells count="26">
    <mergeCell ref="A21:M21"/>
    <mergeCell ref="A7:AB7"/>
    <mergeCell ref="A1:AB1"/>
    <mergeCell ref="A2:AB2"/>
    <mergeCell ref="A3:AB3"/>
    <mergeCell ref="A4:I4"/>
    <mergeCell ref="A5:AB5"/>
    <mergeCell ref="R10:U10"/>
    <mergeCell ref="V10:Y10"/>
    <mergeCell ref="A9:A11"/>
    <mergeCell ref="B9:G9"/>
    <mergeCell ref="H9:I10"/>
    <mergeCell ref="J9:AA9"/>
    <mergeCell ref="Z10:AA10"/>
    <mergeCell ref="B10:C10"/>
    <mergeCell ref="D10:E10"/>
    <mergeCell ref="F10:G10"/>
    <mergeCell ref="J10:M10"/>
    <mergeCell ref="N10:Q10"/>
    <mergeCell ref="AF10:AG10"/>
    <mergeCell ref="AB9:AC10"/>
    <mergeCell ref="AH10:AI10"/>
    <mergeCell ref="AJ10:AK10"/>
    <mergeCell ref="AD9:AE10"/>
    <mergeCell ref="AF9:AK9"/>
    <mergeCell ref="AL9:AM10"/>
  </mergeCells>
  <conditionalFormatting sqref="Q18">
    <cfRule type="cellIs" dxfId="3" priority="1" stopIfTrue="1" operator="lessThan">
      <formula>3.5</formula>
    </cfRule>
  </conditionalFormatting>
  <conditionalFormatting sqref="K18">
    <cfRule type="cellIs" dxfId="2" priority="4" stopIfTrue="1" operator="lessThan">
      <formula>3.5</formula>
    </cfRule>
  </conditionalFormatting>
  <conditionalFormatting sqref="M18">
    <cfRule type="cellIs" dxfId="1" priority="3" stopIfTrue="1" operator="lessThan">
      <formula>3.5</formula>
    </cfRule>
  </conditionalFormatting>
  <conditionalFormatting sqref="O18">
    <cfRule type="cellIs" dxfId="0" priority="2" stopIfTrue="1" operator="lessThan">
      <formula>3.5</formula>
    </cfRule>
  </conditionalFormatting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Tabliza</vt:lpstr>
      <vt:lpstr>ProtDev-05-06</vt:lpstr>
      <vt:lpstr>ProtDev-03-04</vt:lpstr>
      <vt:lpstr>ProtJun-05-06</vt:lpstr>
      <vt:lpstr>ProtJun-03-04</vt:lpstr>
      <vt:lpstr>ИТОГИ_ЛА_ПСИ</vt:lpstr>
      <vt:lpstr>Летопись</vt:lpstr>
      <vt:lpstr>ИТОГИ_XIV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Гессель</dc:creator>
  <cp:lastModifiedBy>Гессель</cp:lastModifiedBy>
  <cp:lastPrinted>2018-05-18T03:28:34Z</cp:lastPrinted>
  <dcterms:created xsi:type="dcterms:W3CDTF">2018-04-17T11:44:28Z</dcterms:created>
  <dcterms:modified xsi:type="dcterms:W3CDTF">2018-05-18T08:32:01Z</dcterms:modified>
</cp:coreProperties>
</file>